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070" yWindow="-60" windowWidth="13335" windowHeight="9855"/>
  </bookViews>
  <sheets>
    <sheet name="общее" sheetId="1" r:id="rId1"/>
    <sheet name="расщётка" sheetId="2" r:id="rId2"/>
    <sheet name="Фасады" sheetId="6" r:id="rId3"/>
    <sheet name="МакМарт" sheetId="10" r:id="rId4"/>
    <sheet name="Kessebohmer" sheetId="11" r:id="rId5"/>
    <sheet name="Read Me" sheetId="12" r:id="rId6"/>
  </sheets>
  <definedNames>
    <definedName name="_xlnm._FilterDatabase" localSheetId="4" hidden="1">Kessebohmer!$H$1:$H$2</definedName>
    <definedName name="_xlnm._FilterDatabase" localSheetId="3" hidden="1">МакМарт!$I$1</definedName>
    <definedName name="_xlnm._FilterDatabase" localSheetId="0" hidden="1">общее!$L$7:$L$266</definedName>
    <definedName name="_xlnm._FilterDatabase" localSheetId="2" hidden="1">Фасады!$L$4:$L$151</definedName>
    <definedName name="_xlnm.Print_Area" localSheetId="4">Kessebohmer!$A$1:$H$600</definedName>
    <definedName name="_xlnm.Print_Area" localSheetId="3">МакМарт!$A$1:$I$1840</definedName>
    <definedName name="_xlnm.Print_Area" localSheetId="0">общее!$A$1:$M$250</definedName>
    <definedName name="_xlnm.Print_Area" localSheetId="2">Фасады!$A$1:$M$154</definedName>
  </definedNames>
  <calcPr calcId="144525"/>
</workbook>
</file>

<file path=xl/calcChain.xml><?xml version="1.0" encoding="utf-8"?>
<calcChain xmlns="http://schemas.openxmlformats.org/spreadsheetml/2006/main">
  <c r="G21" i="1" l="1"/>
  <c r="H153" i="6"/>
  <c r="G198" i="1" s="1"/>
  <c r="I8" i="6"/>
  <c r="K8" i="6" s="1"/>
  <c r="L8" i="6" s="1"/>
  <c r="I9" i="6"/>
  <c r="K9" i="6"/>
  <c r="L9" i="6" s="1"/>
  <c r="I10" i="6"/>
  <c r="K10" i="6" s="1"/>
  <c r="L10" i="6" s="1"/>
  <c r="I11" i="6"/>
  <c r="K11" i="6"/>
  <c r="L11" i="6" s="1"/>
  <c r="I12" i="6"/>
  <c r="K12" i="6" s="1"/>
  <c r="L12" i="6" s="1"/>
  <c r="I13" i="6"/>
  <c r="K13" i="6"/>
  <c r="L13" i="6" s="1"/>
  <c r="I14" i="6"/>
  <c r="K14" i="6" s="1"/>
  <c r="L14" i="6" s="1"/>
  <c r="I15" i="6"/>
  <c r="K15" i="6"/>
  <c r="L15" i="6" s="1"/>
  <c r="I16" i="6"/>
  <c r="K16" i="6" s="1"/>
  <c r="L16" i="6" s="1"/>
  <c r="I17" i="6"/>
  <c r="K17" i="6"/>
  <c r="L17" i="6" s="1"/>
  <c r="I18" i="6"/>
  <c r="K18" i="6" s="1"/>
  <c r="L18" i="6" s="1"/>
  <c r="I19" i="6"/>
  <c r="K19" i="6"/>
  <c r="L19" i="6" s="1"/>
  <c r="I20" i="6"/>
  <c r="K20" i="6" s="1"/>
  <c r="L20" i="6" s="1"/>
  <c r="I21" i="6"/>
  <c r="K21" i="6"/>
  <c r="L21" i="6" s="1"/>
  <c r="I22" i="6"/>
  <c r="K22" i="6" s="1"/>
  <c r="L22" i="6" s="1"/>
  <c r="I23" i="6"/>
  <c r="K23" i="6"/>
  <c r="L23" i="6" s="1"/>
  <c r="I24" i="6"/>
  <c r="K24" i="6" s="1"/>
  <c r="L24" i="6" s="1"/>
  <c r="I25" i="6"/>
  <c r="K25" i="6"/>
  <c r="L25" i="6" s="1"/>
  <c r="I26" i="6"/>
  <c r="K26" i="6" s="1"/>
  <c r="L26" i="6" s="1"/>
  <c r="I27" i="6"/>
  <c r="K27" i="6"/>
  <c r="L27" i="6" s="1"/>
  <c r="I28" i="6"/>
  <c r="K28" i="6" s="1"/>
  <c r="L28" i="6" s="1"/>
  <c r="I29" i="6"/>
  <c r="K29" i="6"/>
  <c r="L29" i="6" s="1"/>
  <c r="I30" i="6"/>
  <c r="K30" i="6" s="1"/>
  <c r="L30" i="6" s="1"/>
  <c r="I31" i="6"/>
  <c r="K31" i="6"/>
  <c r="L31" i="6" s="1"/>
  <c r="I32" i="6"/>
  <c r="K32" i="6" s="1"/>
  <c r="L32" i="6" s="1"/>
  <c r="I34" i="6"/>
  <c r="K34" i="6"/>
  <c r="L34" i="6" s="1"/>
  <c r="I35" i="6"/>
  <c r="K35" i="6" s="1"/>
  <c r="L35" i="6" s="1"/>
  <c r="I36" i="6"/>
  <c r="K36" i="6"/>
  <c r="L36" i="6" s="1"/>
  <c r="I37" i="6"/>
  <c r="K37" i="6" s="1"/>
  <c r="L37" i="6" s="1"/>
  <c r="I38" i="6"/>
  <c r="K38" i="6"/>
  <c r="L38" i="6" s="1"/>
  <c r="I39" i="6"/>
  <c r="K39" i="6" s="1"/>
  <c r="L39" i="6" s="1"/>
  <c r="I40" i="6"/>
  <c r="K40" i="6"/>
  <c r="L40" i="6" s="1"/>
  <c r="I42" i="6"/>
  <c r="K42" i="6" s="1"/>
  <c r="L42" i="6" s="1"/>
  <c r="I43" i="6"/>
  <c r="K43" i="6"/>
  <c r="L43" i="6" s="1"/>
  <c r="I44" i="6"/>
  <c r="K44" i="6" s="1"/>
  <c r="L44" i="6" s="1"/>
  <c r="I45" i="6"/>
  <c r="K45" i="6"/>
  <c r="L45" i="6" s="1"/>
  <c r="I46" i="6"/>
  <c r="K46" i="6" s="1"/>
  <c r="L46" i="6" s="1"/>
  <c r="I47" i="6"/>
  <c r="K47" i="6"/>
  <c r="L47" i="6" s="1"/>
  <c r="I48" i="6"/>
  <c r="K48" i="6" s="1"/>
  <c r="L48" i="6" s="1"/>
  <c r="I49" i="6"/>
  <c r="K49" i="6"/>
  <c r="L49" i="6" s="1"/>
  <c r="I51" i="6"/>
  <c r="K51" i="6" s="1"/>
  <c r="L51" i="6" s="1"/>
  <c r="I52" i="6"/>
  <c r="K52" i="6"/>
  <c r="L52" i="6" s="1"/>
  <c r="I53" i="6"/>
  <c r="K53" i="6" s="1"/>
  <c r="L53" i="6" s="1"/>
  <c r="I55" i="6"/>
  <c r="K55" i="6"/>
  <c r="L55" i="6" s="1"/>
  <c r="I56" i="6"/>
  <c r="K56" i="6" s="1"/>
  <c r="L56" i="6" s="1"/>
  <c r="I57" i="6"/>
  <c r="K57" i="6"/>
  <c r="L57" i="6" s="1"/>
  <c r="I58" i="6"/>
  <c r="K58" i="6" s="1"/>
  <c r="L58" i="6" s="1"/>
  <c r="I59" i="6"/>
  <c r="K59" i="6"/>
  <c r="L59" i="6" s="1"/>
  <c r="I60" i="6"/>
  <c r="K60" i="6" s="1"/>
  <c r="L60" i="6" s="1"/>
  <c r="I61" i="6"/>
  <c r="K61" i="6"/>
  <c r="L61" i="6" s="1"/>
  <c r="I63" i="6"/>
  <c r="K63" i="6" s="1"/>
  <c r="L63" i="6" s="1"/>
  <c r="L62" i="6" s="1"/>
  <c r="I65" i="6"/>
  <c r="K65" i="6" s="1"/>
  <c r="L65" i="6" s="1"/>
  <c r="I66" i="6"/>
  <c r="K66" i="6"/>
  <c r="L66" i="6" s="1"/>
  <c r="I67" i="6"/>
  <c r="K67" i="6" s="1"/>
  <c r="L67" i="6" s="1"/>
  <c r="I68" i="6"/>
  <c r="K68" i="6"/>
  <c r="L68" i="6" s="1"/>
  <c r="I70" i="6"/>
  <c r="K70" i="6" s="1"/>
  <c r="L70" i="6" s="1"/>
  <c r="I71" i="6"/>
  <c r="K71" i="6"/>
  <c r="L71" i="6" s="1"/>
  <c r="I72" i="6"/>
  <c r="K72" i="6" s="1"/>
  <c r="L72" i="6" s="1"/>
  <c r="I74" i="6"/>
  <c r="K74" i="6"/>
  <c r="L74" i="6" s="1"/>
  <c r="I75" i="6"/>
  <c r="K75" i="6" s="1"/>
  <c r="L75" i="6" s="1"/>
  <c r="I76" i="6"/>
  <c r="K76" i="6"/>
  <c r="L76" i="6" s="1"/>
  <c r="I77" i="6"/>
  <c r="K77" i="6" s="1"/>
  <c r="L77" i="6" s="1"/>
  <c r="I78" i="6"/>
  <c r="K78" i="6"/>
  <c r="L78" i="6" s="1"/>
  <c r="I79" i="6"/>
  <c r="K79" i="6" s="1"/>
  <c r="L79" i="6" s="1"/>
  <c r="G48" i="1"/>
  <c r="G127" i="1"/>
  <c r="B18" i="2"/>
  <c r="B17" i="2"/>
  <c r="K4" i="1"/>
  <c r="F29" i="11"/>
  <c r="G29" i="11"/>
  <c r="H29" i="11" s="1"/>
  <c r="F30" i="11"/>
  <c r="G30" i="11" s="1"/>
  <c r="H30" i="11" s="1"/>
  <c r="F31" i="11"/>
  <c r="G31" i="11"/>
  <c r="H31" i="11" s="1"/>
  <c r="F32" i="11"/>
  <c r="G32" i="11" s="1"/>
  <c r="H32" i="11" s="1"/>
  <c r="F33" i="11"/>
  <c r="G33" i="11"/>
  <c r="H33" i="11" s="1"/>
  <c r="F34" i="11"/>
  <c r="G34" i="11" s="1"/>
  <c r="H34" i="11" s="1"/>
  <c r="F35" i="11"/>
  <c r="G35" i="11"/>
  <c r="H35" i="11" s="1"/>
  <c r="F36" i="11"/>
  <c r="G36" i="11" s="1"/>
  <c r="H36" i="11" s="1"/>
  <c r="F38" i="11"/>
  <c r="G38" i="11"/>
  <c r="H38" i="11" s="1"/>
  <c r="F39" i="11"/>
  <c r="G39" i="11" s="1"/>
  <c r="H39" i="11" s="1"/>
  <c r="F40" i="11"/>
  <c r="G40" i="11"/>
  <c r="H40" i="11" s="1"/>
  <c r="F41" i="11"/>
  <c r="G41" i="11" s="1"/>
  <c r="H41" i="11" s="1"/>
  <c r="F43" i="11"/>
  <c r="G43" i="11"/>
  <c r="H43" i="11" s="1"/>
  <c r="F44" i="11"/>
  <c r="G44" i="11" s="1"/>
  <c r="H44" i="11" s="1"/>
  <c r="F46" i="11"/>
  <c r="G46" i="11"/>
  <c r="H46" i="11" s="1"/>
  <c r="F48" i="11"/>
  <c r="G48" i="11" s="1"/>
  <c r="H48" i="11" s="1"/>
  <c r="F50" i="11"/>
  <c r="G50" i="11"/>
  <c r="H50" i="11" s="1"/>
  <c r="F51" i="11"/>
  <c r="G51" i="11" s="1"/>
  <c r="H51" i="11" s="1"/>
  <c r="F52" i="11"/>
  <c r="G52" i="11"/>
  <c r="H52" i="11" s="1"/>
  <c r="F53" i="11"/>
  <c r="G53" i="11" s="1"/>
  <c r="H53" i="11" s="1"/>
  <c r="F54" i="11"/>
  <c r="G54" i="11"/>
  <c r="H54" i="11" s="1"/>
  <c r="K85" i="1"/>
  <c r="L85" i="1" s="1"/>
  <c r="K90" i="1"/>
  <c r="K91" i="1"/>
  <c r="L91" i="1"/>
  <c r="K75" i="1"/>
  <c r="K76" i="1"/>
  <c r="L76" i="1" s="1"/>
  <c r="K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52" i="1"/>
  <c r="K53" i="1"/>
  <c r="L53" i="1" s="1"/>
  <c r="K54" i="1"/>
  <c r="L54" i="1" s="1"/>
  <c r="K55" i="1"/>
  <c r="K56" i="1"/>
  <c r="K57" i="1"/>
  <c r="K58" i="1"/>
  <c r="L58" i="1" s="1"/>
  <c r="K59" i="1"/>
  <c r="L59" i="1" s="1"/>
  <c r="K60" i="1"/>
  <c r="L60" i="1" s="1"/>
  <c r="K61" i="1"/>
  <c r="L61" i="1" s="1"/>
  <c r="K62" i="1"/>
  <c r="K63" i="1"/>
  <c r="L63" i="1"/>
  <c r="K64" i="1"/>
  <c r="L64" i="1"/>
  <c r="K65" i="1"/>
  <c r="L65" i="1"/>
  <c r="K66" i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/>
  <c r="K73" i="1"/>
  <c r="L73" i="1"/>
  <c r="K40" i="1"/>
  <c r="K41" i="1"/>
  <c r="K42" i="1"/>
  <c r="L42" i="1"/>
  <c r="K43" i="1"/>
  <c r="G213" i="1"/>
  <c r="G43" i="1" s="1"/>
  <c r="K44" i="1"/>
  <c r="L44" i="1" s="1"/>
  <c r="K45" i="1"/>
  <c r="L45" i="1" s="1"/>
  <c r="K16" i="1"/>
  <c r="K21" i="1"/>
  <c r="K22" i="1"/>
  <c r="L22" i="1" s="1"/>
  <c r="K23" i="1"/>
  <c r="K24" i="1"/>
  <c r="K25" i="1"/>
  <c r="L25" i="1" s="1"/>
  <c r="K26" i="1"/>
  <c r="I27" i="1"/>
  <c r="K27" i="1"/>
  <c r="K28" i="1"/>
  <c r="L28" i="1"/>
  <c r="K30" i="1"/>
  <c r="L30" i="1"/>
  <c r="K31" i="1"/>
  <c r="L31" i="1"/>
  <c r="K32" i="1"/>
  <c r="L32" i="1"/>
  <c r="K33" i="1"/>
  <c r="L33" i="1" s="1"/>
  <c r="K34" i="1"/>
  <c r="L34" i="1"/>
  <c r="K35" i="1"/>
  <c r="L35" i="1"/>
  <c r="K36" i="1"/>
  <c r="L36" i="1" s="1"/>
  <c r="K37" i="1"/>
  <c r="L37" i="1" s="1"/>
  <c r="K38" i="1"/>
  <c r="L38" i="1" s="1"/>
  <c r="K9" i="1"/>
  <c r="K10" i="1"/>
  <c r="L10" i="1"/>
  <c r="K11" i="1"/>
  <c r="L11" i="1"/>
  <c r="K12" i="1"/>
  <c r="L12" i="1"/>
  <c r="K13" i="1"/>
  <c r="K14" i="1"/>
  <c r="K15" i="1"/>
  <c r="L15" i="1"/>
  <c r="K17" i="1"/>
  <c r="L17" i="1"/>
  <c r="I18" i="1"/>
  <c r="K18" i="1"/>
  <c r="L18" i="1" s="1"/>
  <c r="K19" i="1"/>
  <c r="L19" i="1" s="1"/>
  <c r="K48" i="1"/>
  <c r="L48" i="1" s="1"/>
  <c r="K49" i="1"/>
  <c r="L49" i="1" s="1"/>
  <c r="K50" i="1"/>
  <c r="L50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8" i="1"/>
  <c r="L118" i="1"/>
  <c r="K119" i="1"/>
  <c r="L119" i="1"/>
  <c r="K120" i="1"/>
  <c r="K121" i="1"/>
  <c r="L121" i="1" s="1"/>
  <c r="K122" i="1"/>
  <c r="L122" i="1" s="1"/>
  <c r="K123" i="1"/>
  <c r="L123" i="1" s="1"/>
  <c r="K124" i="1"/>
  <c r="L124" i="1" s="1"/>
  <c r="K125" i="1"/>
  <c r="L125" i="1" s="1"/>
  <c r="K127" i="1"/>
  <c r="K128" i="1"/>
  <c r="L128" i="1"/>
  <c r="K129" i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1" i="1"/>
  <c r="L191" i="1"/>
  <c r="K192" i="1"/>
  <c r="L192" i="1"/>
  <c r="K193" i="1"/>
  <c r="L193" i="1"/>
  <c r="K194" i="1"/>
  <c r="L194" i="1"/>
  <c r="K195" i="1"/>
  <c r="L195" i="1"/>
  <c r="K196" i="1"/>
  <c r="L196" i="1"/>
  <c r="K200" i="1"/>
  <c r="L200" i="1"/>
  <c r="K201" i="1"/>
  <c r="L201" i="1"/>
  <c r="K202" i="1"/>
  <c r="L202" i="1"/>
  <c r="K203" i="1"/>
  <c r="L203" i="1"/>
  <c r="K204" i="1"/>
  <c r="L204" i="1"/>
  <c r="K205" i="1"/>
  <c r="L205" i="1"/>
  <c r="K206" i="1"/>
  <c r="L206" i="1"/>
  <c r="K207" i="1"/>
  <c r="L207" i="1"/>
  <c r="K208" i="1"/>
  <c r="L208" i="1"/>
  <c r="L209" i="1"/>
  <c r="L210" i="1"/>
  <c r="L211" i="1"/>
  <c r="L212" i="1"/>
  <c r="L213" i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L256" i="1"/>
  <c r="F161" i="11"/>
  <c r="G161" i="11"/>
  <c r="H161" i="11" s="1"/>
  <c r="F598" i="11"/>
  <c r="G598" i="11" s="1"/>
  <c r="H598" i="11" s="1"/>
  <c r="F597" i="11"/>
  <c r="G597" i="11"/>
  <c r="H597" i="11" s="1"/>
  <c r="F596" i="11"/>
  <c r="G596" i="11" s="1"/>
  <c r="H596" i="11" s="1"/>
  <c r="F595" i="11"/>
  <c r="G595" i="11"/>
  <c r="H595" i="11" s="1"/>
  <c r="F594" i="11"/>
  <c r="G594" i="11" s="1"/>
  <c r="H594" i="11" s="1"/>
  <c r="F593" i="11"/>
  <c r="G593" i="11"/>
  <c r="H593" i="11" s="1"/>
  <c r="F592" i="11"/>
  <c r="G592" i="11" s="1"/>
  <c r="H592" i="11" s="1"/>
  <c r="F591" i="11"/>
  <c r="G591" i="11"/>
  <c r="H591" i="11" s="1"/>
  <c r="F590" i="11"/>
  <c r="G590" i="11" s="1"/>
  <c r="H590" i="11" s="1"/>
  <c r="F589" i="11"/>
  <c r="G589" i="11"/>
  <c r="H589" i="11" s="1"/>
  <c r="F588" i="11"/>
  <c r="G588" i="11" s="1"/>
  <c r="H588" i="11"/>
  <c r="F587" i="11"/>
  <c r="G587" i="11"/>
  <c r="H587" i="11" s="1"/>
  <c r="F586" i="11"/>
  <c r="G586" i="11" s="1"/>
  <c r="H586" i="11"/>
  <c r="F585" i="11"/>
  <c r="G585" i="11"/>
  <c r="H585" i="11" s="1"/>
  <c r="F584" i="11"/>
  <c r="G584" i="11" s="1"/>
  <c r="H584" i="11"/>
  <c r="F583" i="11"/>
  <c r="G583" i="11"/>
  <c r="H583" i="11" s="1"/>
  <c r="F582" i="11"/>
  <c r="G582" i="11" s="1"/>
  <c r="H582" i="11"/>
  <c r="F581" i="11"/>
  <c r="G581" i="11"/>
  <c r="H581" i="11" s="1"/>
  <c r="F578" i="11"/>
  <c r="G578" i="11" s="1"/>
  <c r="H578" i="11"/>
  <c r="F577" i="11"/>
  <c r="G577" i="11"/>
  <c r="H577" i="11" s="1"/>
  <c r="F576" i="11"/>
  <c r="G576" i="11"/>
  <c r="H576" i="11" s="1"/>
  <c r="F575" i="11"/>
  <c r="G575" i="11" s="1"/>
  <c r="H575" i="11" s="1"/>
  <c r="F574" i="11"/>
  <c r="G574" i="11"/>
  <c r="H574" i="11" s="1"/>
  <c r="F573" i="11"/>
  <c r="G573" i="11" s="1"/>
  <c r="H573" i="11" s="1"/>
  <c r="F572" i="11"/>
  <c r="G572" i="11"/>
  <c r="H572" i="11" s="1"/>
  <c r="F571" i="11"/>
  <c r="G571" i="11" s="1"/>
  <c r="H571" i="11" s="1"/>
  <c r="F568" i="11"/>
  <c r="G568" i="11"/>
  <c r="H568" i="11" s="1"/>
  <c r="F566" i="11"/>
  <c r="G566" i="11" s="1"/>
  <c r="H566" i="11" s="1"/>
  <c r="F564" i="11"/>
  <c r="G564" i="11"/>
  <c r="H564" i="11" s="1"/>
  <c r="F562" i="11"/>
  <c r="G562" i="11" s="1"/>
  <c r="H562" i="11" s="1"/>
  <c r="F560" i="11"/>
  <c r="G560" i="11"/>
  <c r="H560" i="11" s="1"/>
  <c r="F558" i="11"/>
  <c r="G558" i="11" s="1"/>
  <c r="H558" i="11" s="1"/>
  <c r="F557" i="11"/>
  <c r="G557" i="11"/>
  <c r="H557" i="11" s="1"/>
  <c r="F556" i="11"/>
  <c r="G556" i="11" s="1"/>
  <c r="H556" i="11" s="1"/>
  <c r="F555" i="11"/>
  <c r="G555" i="11"/>
  <c r="H555" i="11" s="1"/>
  <c r="F554" i="11"/>
  <c r="G554" i="11" s="1"/>
  <c r="H554" i="11" s="1"/>
  <c r="F553" i="11"/>
  <c r="G553" i="11"/>
  <c r="H553" i="11" s="1"/>
  <c r="F552" i="11"/>
  <c r="G552" i="11" s="1"/>
  <c r="H552" i="11" s="1"/>
  <c r="F551" i="11"/>
  <c r="G551" i="11"/>
  <c r="H551" i="11" s="1"/>
  <c r="F550" i="11"/>
  <c r="G550" i="11" s="1"/>
  <c r="H550" i="11" s="1"/>
  <c r="F549" i="11"/>
  <c r="G549" i="11"/>
  <c r="H549" i="11" s="1"/>
  <c r="F548" i="11"/>
  <c r="G548" i="11" s="1"/>
  <c r="H548" i="11" s="1"/>
  <c r="F547" i="11"/>
  <c r="G547" i="11"/>
  <c r="H547" i="11" s="1"/>
  <c r="F546" i="11"/>
  <c r="G546" i="11" s="1"/>
  <c r="H546" i="11" s="1"/>
  <c r="F545" i="11"/>
  <c r="G545" i="11"/>
  <c r="H545" i="11" s="1"/>
  <c r="F544" i="11"/>
  <c r="G544" i="11" s="1"/>
  <c r="H544" i="11" s="1"/>
  <c r="F543" i="11"/>
  <c r="G543" i="11"/>
  <c r="H543" i="11" s="1"/>
  <c r="F541" i="11"/>
  <c r="G541" i="11" s="1"/>
  <c r="H541" i="11" s="1"/>
  <c r="F540" i="11"/>
  <c r="G540" i="11"/>
  <c r="H540" i="11" s="1"/>
  <c r="F539" i="11"/>
  <c r="G539" i="11" s="1"/>
  <c r="H539" i="11" s="1"/>
  <c r="F537" i="11"/>
  <c r="G537" i="11"/>
  <c r="H537" i="11" s="1"/>
  <c r="F536" i="11"/>
  <c r="G536" i="11" s="1"/>
  <c r="H536" i="11" s="1"/>
  <c r="F535" i="11"/>
  <c r="G535" i="11"/>
  <c r="H535" i="11" s="1"/>
  <c r="F534" i="11"/>
  <c r="G534" i="11" s="1"/>
  <c r="H534" i="11" s="1"/>
  <c r="F533" i="11"/>
  <c r="G533" i="11"/>
  <c r="H533" i="11" s="1"/>
  <c r="F530" i="11"/>
  <c r="G530" i="11" s="1"/>
  <c r="H530" i="11" s="1"/>
  <c r="F529" i="11"/>
  <c r="G529" i="11"/>
  <c r="H529" i="11" s="1"/>
  <c r="F527" i="11"/>
  <c r="G527" i="11" s="1"/>
  <c r="H527" i="11" s="1"/>
  <c r="F525" i="11"/>
  <c r="G525" i="11"/>
  <c r="H525" i="11" s="1"/>
  <c r="F523" i="11"/>
  <c r="G523" i="11" s="1"/>
  <c r="H523" i="11" s="1"/>
  <c r="F521" i="11"/>
  <c r="G521" i="11"/>
  <c r="H521" i="11" s="1"/>
  <c r="F519" i="11"/>
  <c r="G519" i="11" s="1"/>
  <c r="H519" i="11" s="1"/>
  <c r="F517" i="11"/>
  <c r="G517" i="11"/>
  <c r="H517" i="11" s="1"/>
  <c r="F516" i="11"/>
  <c r="G516" i="11" s="1"/>
  <c r="H516" i="11" s="1"/>
  <c r="F514" i="11"/>
  <c r="G514" i="11"/>
  <c r="H514" i="11" s="1"/>
  <c r="F513" i="11"/>
  <c r="G513" i="11" s="1"/>
  <c r="H513" i="11" s="1"/>
  <c r="F512" i="11"/>
  <c r="G512" i="11"/>
  <c r="H512" i="11" s="1"/>
  <c r="F511" i="11"/>
  <c r="G511" i="11" s="1"/>
  <c r="H511" i="11" s="1"/>
  <c r="F510" i="11"/>
  <c r="G510" i="11"/>
  <c r="H510" i="11" s="1"/>
  <c r="F509" i="11"/>
  <c r="G509" i="11" s="1"/>
  <c r="H509" i="11" s="1"/>
  <c r="F508" i="11"/>
  <c r="G508" i="11"/>
  <c r="H508" i="11" s="1"/>
  <c r="F507" i="11"/>
  <c r="G507" i="11" s="1"/>
  <c r="H507" i="11" s="1"/>
  <c r="F506" i="11"/>
  <c r="G506" i="11"/>
  <c r="H506" i="11" s="1"/>
  <c r="F505" i="11"/>
  <c r="G505" i="11" s="1"/>
  <c r="H505" i="11" s="1"/>
  <c r="F504" i="11"/>
  <c r="G504" i="11"/>
  <c r="H504" i="11" s="1"/>
  <c r="F503" i="11"/>
  <c r="G503" i="11" s="1"/>
  <c r="H503" i="11" s="1"/>
  <c r="F502" i="11"/>
  <c r="G502" i="11"/>
  <c r="H502" i="11" s="1"/>
  <c r="F501" i="11"/>
  <c r="G501" i="11" s="1"/>
  <c r="H501" i="11" s="1"/>
  <c r="F500" i="11"/>
  <c r="G500" i="11"/>
  <c r="H500" i="11" s="1"/>
  <c r="F499" i="11"/>
  <c r="G499" i="11" s="1"/>
  <c r="H499" i="11" s="1"/>
  <c r="F498" i="11"/>
  <c r="G498" i="11"/>
  <c r="H498" i="11" s="1"/>
  <c r="F494" i="11"/>
  <c r="G494" i="11" s="1"/>
  <c r="H494" i="11" s="1"/>
  <c r="F493" i="11"/>
  <c r="G493" i="11"/>
  <c r="H493" i="11" s="1"/>
  <c r="F492" i="11"/>
  <c r="G492" i="11" s="1"/>
  <c r="H492" i="11" s="1"/>
  <c r="F491" i="11"/>
  <c r="G491" i="11"/>
  <c r="H491" i="11" s="1"/>
  <c r="F490" i="11"/>
  <c r="G490" i="11" s="1"/>
  <c r="H490" i="11" s="1"/>
  <c r="F489" i="11"/>
  <c r="G489" i="11"/>
  <c r="H489" i="11" s="1"/>
  <c r="F488" i="11"/>
  <c r="G488" i="11" s="1"/>
  <c r="H488" i="11" s="1"/>
  <c r="F487" i="11"/>
  <c r="G487" i="11"/>
  <c r="H487" i="11" s="1"/>
  <c r="F486" i="11"/>
  <c r="G486" i="11" s="1"/>
  <c r="H486" i="11" s="1"/>
  <c r="F485" i="11"/>
  <c r="G485" i="11"/>
  <c r="H485" i="11" s="1"/>
  <c r="F484" i="11"/>
  <c r="G484" i="11" s="1"/>
  <c r="H484" i="11" s="1"/>
  <c r="F482" i="11"/>
  <c r="G482" i="11"/>
  <c r="H482" i="11" s="1"/>
  <c r="F481" i="11"/>
  <c r="G481" i="11" s="1"/>
  <c r="H481" i="11" s="1"/>
  <c r="F480" i="11"/>
  <c r="G480" i="11"/>
  <c r="H480" i="11" s="1"/>
  <c r="F479" i="11"/>
  <c r="G479" i="11" s="1"/>
  <c r="H479" i="11" s="1"/>
  <c r="F478" i="11"/>
  <c r="G478" i="11"/>
  <c r="H478" i="11" s="1"/>
  <c r="F477" i="11"/>
  <c r="G477" i="11" s="1"/>
  <c r="H477" i="11" s="1"/>
  <c r="F476" i="11"/>
  <c r="G476" i="11"/>
  <c r="H476" i="11" s="1"/>
  <c r="F475" i="11"/>
  <c r="G475" i="11" s="1"/>
  <c r="H475" i="11" s="1"/>
  <c r="F474" i="11"/>
  <c r="G474" i="11"/>
  <c r="H474" i="11" s="1"/>
  <c r="F473" i="11"/>
  <c r="G473" i="11" s="1"/>
  <c r="H473" i="11" s="1"/>
  <c r="F472" i="11"/>
  <c r="G472" i="11"/>
  <c r="H472" i="11" s="1"/>
  <c r="F471" i="11"/>
  <c r="G471" i="11" s="1"/>
  <c r="H471" i="11" s="1"/>
  <c r="F470" i="11"/>
  <c r="G470" i="11"/>
  <c r="H470" i="11" s="1"/>
  <c r="F466" i="11"/>
  <c r="G466" i="11" s="1"/>
  <c r="H466" i="11" s="1"/>
  <c r="F465" i="11"/>
  <c r="G465" i="11"/>
  <c r="H465" i="11" s="1"/>
  <c r="F464" i="11"/>
  <c r="G464" i="11" s="1"/>
  <c r="H464" i="11" s="1"/>
  <c r="F463" i="11"/>
  <c r="G463" i="11"/>
  <c r="H463" i="11" s="1"/>
  <c r="F462" i="11"/>
  <c r="G462" i="11" s="1"/>
  <c r="H462" i="11" s="1"/>
  <c r="F461" i="11"/>
  <c r="G461" i="11"/>
  <c r="H461" i="11" s="1"/>
  <c r="F460" i="11"/>
  <c r="G460" i="11" s="1"/>
  <c r="H460" i="11" s="1"/>
  <c r="F459" i="11"/>
  <c r="G459" i="11"/>
  <c r="H459" i="11" s="1"/>
  <c r="F458" i="11"/>
  <c r="G458" i="11" s="1"/>
  <c r="H458" i="11" s="1"/>
  <c r="F457" i="11"/>
  <c r="G457" i="11"/>
  <c r="H457" i="11" s="1"/>
  <c r="F456" i="11"/>
  <c r="G456" i="11" s="1"/>
  <c r="H456" i="11" s="1"/>
  <c r="F455" i="11"/>
  <c r="G455" i="11"/>
  <c r="H455" i="11" s="1"/>
  <c r="F454" i="11"/>
  <c r="G454" i="11" s="1"/>
  <c r="H454" i="11" s="1"/>
  <c r="F453" i="11"/>
  <c r="G453" i="11"/>
  <c r="H453" i="11" s="1"/>
  <c r="F452" i="11"/>
  <c r="G452" i="11" s="1"/>
  <c r="H452" i="11" s="1"/>
  <c r="F451" i="11"/>
  <c r="G451" i="11"/>
  <c r="H451" i="11" s="1"/>
  <c r="F450" i="11"/>
  <c r="G450" i="11" s="1"/>
  <c r="H450" i="11" s="1"/>
  <c r="F449" i="11"/>
  <c r="G449" i="11"/>
  <c r="H449" i="11" s="1"/>
  <c r="F448" i="11"/>
  <c r="G448" i="11" s="1"/>
  <c r="H448" i="11" s="1"/>
  <c r="F447" i="11"/>
  <c r="G447" i="11"/>
  <c r="H447" i="11" s="1"/>
  <c r="F446" i="11"/>
  <c r="G446" i="11" s="1"/>
  <c r="H446" i="11" s="1"/>
  <c r="F445" i="11"/>
  <c r="G445" i="11"/>
  <c r="H445" i="11" s="1"/>
  <c r="F444" i="11"/>
  <c r="G444" i="11" s="1"/>
  <c r="H444" i="11" s="1"/>
  <c r="F443" i="11"/>
  <c r="G443" i="11"/>
  <c r="H443" i="11" s="1"/>
  <c r="F442" i="11"/>
  <c r="G442" i="11" s="1"/>
  <c r="H442" i="11" s="1"/>
  <c r="F441" i="11"/>
  <c r="G441" i="11"/>
  <c r="H441" i="11" s="1"/>
  <c r="F440" i="11"/>
  <c r="G440" i="11" s="1"/>
  <c r="H440" i="11" s="1"/>
  <c r="F438" i="11"/>
  <c r="G438" i="11"/>
  <c r="H438" i="11" s="1"/>
  <c r="F436" i="11"/>
  <c r="G436" i="11" s="1"/>
  <c r="H436" i="11" s="1"/>
  <c r="F435" i="11"/>
  <c r="G435" i="11"/>
  <c r="H435" i="11" s="1"/>
  <c r="F434" i="11"/>
  <c r="G434" i="11" s="1"/>
  <c r="H434" i="11" s="1"/>
  <c r="F433" i="11"/>
  <c r="G433" i="11"/>
  <c r="H433" i="11" s="1"/>
  <c r="F432" i="11"/>
  <c r="G432" i="11" s="1"/>
  <c r="H432" i="11" s="1"/>
  <c r="F431" i="11"/>
  <c r="G431" i="11"/>
  <c r="H431" i="11" s="1"/>
  <c r="F427" i="11"/>
  <c r="G427" i="11" s="1"/>
  <c r="H427" i="11" s="1"/>
  <c r="F426" i="11"/>
  <c r="G426" i="11"/>
  <c r="H426" i="11" s="1"/>
  <c r="F425" i="11"/>
  <c r="G425" i="11" s="1"/>
  <c r="H425" i="11" s="1"/>
  <c r="F424" i="11"/>
  <c r="G424" i="11"/>
  <c r="H424" i="11" s="1"/>
  <c r="F423" i="11"/>
  <c r="G423" i="11" s="1"/>
  <c r="H423" i="11" s="1"/>
  <c r="F420" i="11"/>
  <c r="G420" i="11"/>
  <c r="H420" i="11" s="1"/>
  <c r="F419" i="11"/>
  <c r="G419" i="11" s="1"/>
  <c r="H419" i="11" s="1"/>
  <c r="F418" i="11"/>
  <c r="G418" i="11"/>
  <c r="H418" i="11" s="1"/>
  <c r="F417" i="11"/>
  <c r="G417" i="11" s="1"/>
  <c r="H417" i="11" s="1"/>
  <c r="F416" i="11"/>
  <c r="G416" i="11"/>
  <c r="H416" i="11" s="1"/>
  <c r="F415" i="11"/>
  <c r="G415" i="11" s="1"/>
  <c r="H415" i="11" s="1"/>
  <c r="F414" i="11"/>
  <c r="G414" i="11"/>
  <c r="H414" i="11" s="1"/>
  <c r="F413" i="11"/>
  <c r="G413" i="11" s="1"/>
  <c r="H413" i="11" s="1"/>
  <c r="F412" i="11"/>
  <c r="G412" i="11"/>
  <c r="H412" i="11" s="1"/>
  <c r="F411" i="11"/>
  <c r="G411" i="11" s="1"/>
  <c r="H411" i="11" s="1"/>
  <c r="F410" i="11"/>
  <c r="G410" i="11"/>
  <c r="H410" i="11" s="1"/>
  <c r="F409" i="11"/>
  <c r="G409" i="11" s="1"/>
  <c r="H409" i="11" s="1"/>
  <c r="F408" i="11"/>
  <c r="G408" i="11"/>
  <c r="H408" i="11" s="1"/>
  <c r="F407" i="11"/>
  <c r="G407" i="11" s="1"/>
  <c r="H407" i="11" s="1"/>
  <c r="F406" i="11"/>
  <c r="G406" i="11"/>
  <c r="H406" i="11" s="1"/>
  <c r="F405" i="11"/>
  <c r="G405" i="11" s="1"/>
  <c r="H405" i="11" s="1"/>
  <c r="F404" i="11"/>
  <c r="G404" i="11"/>
  <c r="H404" i="11" s="1"/>
  <c r="F403" i="11"/>
  <c r="G403" i="11" s="1"/>
  <c r="H403" i="11" s="1"/>
  <c r="F402" i="11"/>
  <c r="G402" i="11"/>
  <c r="H402" i="11" s="1"/>
  <c r="F401" i="11"/>
  <c r="G401" i="11" s="1"/>
  <c r="H401" i="11" s="1"/>
  <c r="F400" i="11"/>
  <c r="G400" i="11"/>
  <c r="H400" i="11" s="1"/>
  <c r="F399" i="11"/>
  <c r="G399" i="11" s="1"/>
  <c r="H399" i="11" s="1"/>
  <c r="F398" i="11"/>
  <c r="G398" i="11"/>
  <c r="H398" i="11" s="1"/>
  <c r="F397" i="11"/>
  <c r="G397" i="11" s="1"/>
  <c r="H397" i="11" s="1"/>
  <c r="F396" i="11"/>
  <c r="G396" i="11"/>
  <c r="H396" i="11" s="1"/>
  <c r="F395" i="11"/>
  <c r="G395" i="11" s="1"/>
  <c r="H395" i="11" s="1"/>
  <c r="F394" i="11"/>
  <c r="G394" i="11"/>
  <c r="H394" i="11" s="1"/>
  <c r="F393" i="11"/>
  <c r="G393" i="11" s="1"/>
  <c r="H393" i="11" s="1"/>
  <c r="F392" i="11"/>
  <c r="G392" i="11"/>
  <c r="H392" i="11" s="1"/>
  <c r="F391" i="11"/>
  <c r="G391" i="11" s="1"/>
  <c r="H391" i="11" s="1"/>
  <c r="F390" i="11"/>
  <c r="G390" i="11"/>
  <c r="H390" i="11" s="1"/>
  <c r="F389" i="11"/>
  <c r="G389" i="11" s="1"/>
  <c r="H389" i="11" s="1"/>
  <c r="F388" i="11"/>
  <c r="G388" i="11"/>
  <c r="H388" i="11" s="1"/>
  <c r="F387" i="11"/>
  <c r="G387" i="11" s="1"/>
  <c r="H387" i="11"/>
  <c r="F386" i="11"/>
  <c r="G386" i="11"/>
  <c r="H386" i="11" s="1"/>
  <c r="F385" i="11"/>
  <c r="G385" i="11" s="1"/>
  <c r="H385" i="11"/>
  <c r="F384" i="11"/>
  <c r="G384" i="11"/>
  <c r="H384" i="11" s="1"/>
  <c r="F383" i="11"/>
  <c r="G383" i="11" s="1"/>
  <c r="H383" i="11"/>
  <c r="F382" i="11"/>
  <c r="G382" i="11"/>
  <c r="H382" i="11" s="1"/>
  <c r="F381" i="11"/>
  <c r="G381" i="11" s="1"/>
  <c r="H381" i="11"/>
  <c r="F380" i="11"/>
  <c r="G380" i="11"/>
  <c r="H380" i="11" s="1"/>
  <c r="F379" i="11"/>
  <c r="G379" i="11" s="1"/>
  <c r="H379" i="11"/>
  <c r="F378" i="11"/>
  <c r="G378" i="11"/>
  <c r="H378" i="11" s="1"/>
  <c r="F377" i="11"/>
  <c r="G377" i="11" s="1"/>
  <c r="H377" i="11"/>
  <c r="F376" i="11"/>
  <c r="G376" i="11"/>
  <c r="H376" i="11" s="1"/>
  <c r="F375" i="11"/>
  <c r="G375" i="11" s="1"/>
  <c r="H375" i="11"/>
  <c r="F374" i="11"/>
  <c r="G374" i="11"/>
  <c r="H374" i="11" s="1"/>
  <c r="F373" i="11"/>
  <c r="G373" i="11" s="1"/>
  <c r="H373" i="11" s="1"/>
  <c r="F372" i="11"/>
  <c r="G372" i="11"/>
  <c r="H372" i="11" s="1"/>
  <c r="F371" i="11"/>
  <c r="G371" i="11" s="1"/>
  <c r="H371" i="11" s="1"/>
  <c r="F370" i="11"/>
  <c r="G370" i="11"/>
  <c r="H370" i="11" s="1"/>
  <c r="F369" i="11"/>
  <c r="G369" i="11" s="1"/>
  <c r="H369" i="11" s="1"/>
  <c r="F368" i="11"/>
  <c r="G368" i="11"/>
  <c r="H368" i="11" s="1"/>
  <c r="F367" i="11"/>
  <c r="G367" i="11" s="1"/>
  <c r="H367" i="11" s="1"/>
  <c r="F366" i="11"/>
  <c r="G366" i="11"/>
  <c r="H366" i="11" s="1"/>
  <c r="F365" i="11"/>
  <c r="G365" i="11" s="1"/>
  <c r="H365" i="11" s="1"/>
  <c r="F364" i="11"/>
  <c r="G364" i="11"/>
  <c r="H364" i="11" s="1"/>
  <c r="F363" i="11"/>
  <c r="G363" i="11" s="1"/>
  <c r="H363" i="11" s="1"/>
  <c r="F362" i="11"/>
  <c r="G362" i="11"/>
  <c r="H362" i="11" s="1"/>
  <c r="F361" i="11"/>
  <c r="G361" i="11" s="1"/>
  <c r="H361" i="11" s="1"/>
  <c r="F359" i="11"/>
  <c r="G359" i="11"/>
  <c r="H359" i="11" s="1"/>
  <c r="F357" i="11"/>
  <c r="G357" i="11" s="1"/>
  <c r="H357" i="11" s="1"/>
  <c r="F355" i="11"/>
  <c r="G355" i="11"/>
  <c r="H355" i="11" s="1"/>
  <c r="F353" i="11"/>
  <c r="G353" i="11" s="1"/>
  <c r="H353" i="11" s="1"/>
  <c r="F352" i="11"/>
  <c r="G352" i="11"/>
  <c r="H352" i="11" s="1"/>
  <c r="F351" i="11"/>
  <c r="G351" i="11" s="1"/>
  <c r="H351" i="11" s="1"/>
  <c r="F350" i="11"/>
  <c r="G350" i="11"/>
  <c r="H350" i="11" s="1"/>
  <c r="F349" i="11"/>
  <c r="G349" i="11" s="1"/>
  <c r="H349" i="11" s="1"/>
  <c r="F348" i="11"/>
  <c r="G348" i="11"/>
  <c r="H348" i="11" s="1"/>
  <c r="F347" i="11"/>
  <c r="G347" i="11" s="1"/>
  <c r="H347" i="11" s="1"/>
  <c r="F346" i="11"/>
  <c r="G346" i="11"/>
  <c r="H346" i="11" s="1"/>
  <c r="F345" i="11"/>
  <c r="G345" i="11" s="1"/>
  <c r="H345" i="11" s="1"/>
  <c r="F344" i="11"/>
  <c r="G344" i="11"/>
  <c r="H344" i="11" s="1"/>
  <c r="F343" i="11"/>
  <c r="G343" i="11" s="1"/>
  <c r="H343" i="11" s="1"/>
  <c r="F342" i="11"/>
  <c r="G342" i="11"/>
  <c r="H342" i="11" s="1"/>
  <c r="F341" i="11"/>
  <c r="G341" i="11" s="1"/>
  <c r="H341" i="11" s="1"/>
  <c r="F338" i="11"/>
  <c r="G338" i="11"/>
  <c r="H338" i="11" s="1"/>
  <c r="F337" i="11"/>
  <c r="G337" i="11" s="1"/>
  <c r="H337" i="11" s="1"/>
  <c r="F336" i="11"/>
  <c r="G336" i="11"/>
  <c r="H336" i="11" s="1"/>
  <c r="F334" i="11"/>
  <c r="G334" i="11" s="1"/>
  <c r="H334" i="11" s="1"/>
  <c r="F333" i="11"/>
  <c r="G333" i="11"/>
  <c r="H333" i="11" s="1"/>
  <c r="F332" i="11"/>
  <c r="G332" i="11" s="1"/>
  <c r="H332" i="11" s="1"/>
  <c r="F331" i="11"/>
  <c r="G331" i="11"/>
  <c r="H331" i="11" s="1"/>
  <c r="F330" i="11"/>
  <c r="G330" i="11" s="1"/>
  <c r="H330" i="11" s="1"/>
  <c r="F329" i="11"/>
  <c r="G329" i="11"/>
  <c r="H329" i="11" s="1"/>
  <c r="F328" i="11"/>
  <c r="G328" i="11" s="1"/>
  <c r="H328" i="11" s="1"/>
  <c r="F327" i="11"/>
  <c r="G327" i="11"/>
  <c r="H327" i="11" s="1"/>
  <c r="F326" i="11"/>
  <c r="G326" i="11" s="1"/>
  <c r="H326" i="11" s="1"/>
  <c r="F325" i="11"/>
  <c r="G325" i="11"/>
  <c r="H325" i="11" s="1"/>
  <c r="F323" i="11"/>
  <c r="G323" i="11" s="1"/>
  <c r="H323" i="11" s="1"/>
  <c r="F322" i="11"/>
  <c r="G322" i="11"/>
  <c r="H322" i="11" s="1"/>
  <c r="F321" i="11"/>
  <c r="G321" i="11" s="1"/>
  <c r="H321" i="11" s="1"/>
  <c r="F318" i="11"/>
  <c r="G318" i="11"/>
  <c r="H318" i="11" s="1"/>
  <c r="F317" i="11"/>
  <c r="G317" i="11" s="1"/>
  <c r="H317" i="11" s="1"/>
  <c r="F316" i="11"/>
  <c r="G316" i="11"/>
  <c r="H316" i="11" s="1"/>
  <c r="F314" i="11"/>
  <c r="G314" i="11" s="1"/>
  <c r="H314" i="11" s="1"/>
  <c r="F312" i="11"/>
  <c r="G312" i="11"/>
  <c r="H312" i="11" s="1"/>
  <c r="F310" i="11"/>
  <c r="G310" i="11" s="1"/>
  <c r="H310" i="11" s="1"/>
  <c r="F308" i="11"/>
  <c r="G308" i="11"/>
  <c r="H308" i="11" s="1"/>
  <c r="F306" i="11"/>
  <c r="G306" i="11" s="1"/>
  <c r="H306" i="11" s="1"/>
  <c r="F304" i="11"/>
  <c r="G304" i="11"/>
  <c r="H304" i="11" s="1"/>
  <c r="F302" i="11"/>
  <c r="G302" i="11" s="1"/>
  <c r="H302" i="11" s="1"/>
  <c r="F301" i="11"/>
  <c r="G301" i="11"/>
  <c r="H301" i="11" s="1"/>
  <c r="F300" i="11"/>
  <c r="G300" i="11" s="1"/>
  <c r="H300" i="11" s="1"/>
  <c r="F298" i="11"/>
  <c r="G298" i="11"/>
  <c r="H298" i="11" s="1"/>
  <c r="F297" i="11"/>
  <c r="G297" i="11" s="1"/>
  <c r="H297" i="11" s="1"/>
  <c r="F295" i="11"/>
  <c r="G295" i="11"/>
  <c r="H295" i="11" s="1"/>
  <c r="F293" i="11"/>
  <c r="G293" i="11" s="1"/>
  <c r="H293" i="11" s="1"/>
  <c r="F291" i="11"/>
  <c r="G291" i="11"/>
  <c r="H291" i="11" s="1"/>
  <c r="F289" i="11"/>
  <c r="G289" i="11" s="1"/>
  <c r="H289" i="11" s="1"/>
  <c r="F287" i="11"/>
  <c r="G287" i="11"/>
  <c r="H287" i="11" s="1"/>
  <c r="F285" i="11"/>
  <c r="G285" i="11" s="1"/>
  <c r="H285" i="11" s="1"/>
  <c r="F283" i="11"/>
  <c r="G283" i="11"/>
  <c r="H283" i="11" s="1"/>
  <c r="F281" i="11"/>
  <c r="G281" i="11" s="1"/>
  <c r="H281" i="11" s="1"/>
  <c r="F279" i="11"/>
  <c r="G279" i="11"/>
  <c r="H279" i="11" s="1"/>
  <c r="F277" i="11"/>
  <c r="G277" i="11" s="1"/>
  <c r="H277" i="11" s="1"/>
  <c r="F275" i="11"/>
  <c r="G275" i="11"/>
  <c r="H275" i="11" s="1"/>
  <c r="F273" i="11"/>
  <c r="G273" i="11" s="1"/>
  <c r="H273" i="11" s="1"/>
  <c r="F271" i="11"/>
  <c r="G271" i="11"/>
  <c r="H271" i="11" s="1"/>
  <c r="F269" i="11"/>
  <c r="G269" i="11" s="1"/>
  <c r="H269" i="11" s="1"/>
  <c r="F267" i="11"/>
  <c r="G267" i="11"/>
  <c r="H267" i="11" s="1"/>
  <c r="F265" i="11"/>
  <c r="G265" i="11" s="1"/>
  <c r="H265" i="11" s="1"/>
  <c r="F263" i="11"/>
  <c r="G263" i="11"/>
  <c r="H263" i="11" s="1"/>
  <c r="F261" i="11"/>
  <c r="G261" i="11" s="1"/>
  <c r="H261" i="11" s="1"/>
  <c r="F259" i="11"/>
  <c r="G259" i="11"/>
  <c r="H259" i="11" s="1"/>
  <c r="F257" i="11"/>
  <c r="G257" i="11" s="1"/>
  <c r="H257" i="11" s="1"/>
  <c r="F255" i="11"/>
  <c r="G255" i="11"/>
  <c r="H255" i="11" s="1"/>
  <c r="F253" i="11"/>
  <c r="G253" i="11" s="1"/>
  <c r="H253" i="11" s="1"/>
  <c r="F251" i="11"/>
  <c r="G251" i="11"/>
  <c r="H251" i="11" s="1"/>
  <c r="F249" i="11"/>
  <c r="G249" i="11" s="1"/>
  <c r="H249" i="11" s="1"/>
  <c r="F247" i="11"/>
  <c r="G247" i="11"/>
  <c r="H247" i="11" s="1"/>
  <c r="F245" i="11"/>
  <c r="G245" i="11" s="1"/>
  <c r="H245" i="11" s="1"/>
  <c r="F243" i="11"/>
  <c r="G243" i="11"/>
  <c r="H243" i="11" s="1"/>
  <c r="F241" i="11"/>
  <c r="G241" i="11" s="1"/>
  <c r="H241" i="11" s="1"/>
  <c r="F239" i="11"/>
  <c r="G239" i="11"/>
  <c r="H239" i="11" s="1"/>
  <c r="F237" i="11"/>
  <c r="G237" i="11" s="1"/>
  <c r="H237" i="11" s="1"/>
  <c r="F234" i="11"/>
  <c r="G234" i="11"/>
  <c r="H234" i="11" s="1"/>
  <c r="F232" i="11"/>
  <c r="G232" i="11" s="1"/>
  <c r="H232" i="11" s="1"/>
  <c r="F230" i="11"/>
  <c r="G230" i="11"/>
  <c r="H230" i="11" s="1"/>
  <c r="F228" i="11"/>
  <c r="G228" i="11" s="1"/>
  <c r="H228" i="11" s="1"/>
  <c r="F226" i="11"/>
  <c r="G226" i="11"/>
  <c r="H226" i="11" s="1"/>
  <c r="F224" i="11"/>
  <c r="G224" i="11" s="1"/>
  <c r="H224" i="11" s="1"/>
  <c r="F222" i="11"/>
  <c r="G222" i="11" s="1"/>
  <c r="H222" i="11" s="1"/>
  <c r="F220" i="11"/>
  <c r="G220" i="11"/>
  <c r="H220" i="11" s="1"/>
  <c r="F217" i="11"/>
  <c r="G217" i="11" s="1"/>
  <c r="H217" i="11" s="1"/>
  <c r="F216" i="11"/>
  <c r="G216" i="11"/>
  <c r="H216" i="11" s="1"/>
  <c r="F215" i="11"/>
  <c r="G215" i="11" s="1"/>
  <c r="H215" i="11" s="1"/>
  <c r="F214" i="11"/>
  <c r="G214" i="11"/>
  <c r="H214" i="11" s="1"/>
  <c r="F213" i="11"/>
  <c r="G213" i="11" s="1"/>
  <c r="H213" i="11" s="1"/>
  <c r="F212" i="11"/>
  <c r="G212" i="11"/>
  <c r="H212" i="11" s="1"/>
  <c r="F211" i="11"/>
  <c r="G211" i="11" s="1"/>
  <c r="H211" i="11" s="1"/>
  <c r="F210" i="11"/>
  <c r="G210" i="11"/>
  <c r="H210" i="11" s="1"/>
  <c r="F209" i="11"/>
  <c r="G209" i="11" s="1"/>
  <c r="H209" i="11" s="1"/>
  <c r="F208" i="11"/>
  <c r="G208" i="11"/>
  <c r="H208" i="11" s="1"/>
  <c r="F207" i="11"/>
  <c r="G207" i="11" s="1"/>
  <c r="H207" i="11" s="1"/>
  <c r="F206" i="11"/>
  <c r="G206" i="11"/>
  <c r="H206" i="11" s="1"/>
  <c r="F205" i="11"/>
  <c r="G205" i="11" s="1"/>
  <c r="H205" i="11" s="1"/>
  <c r="F204" i="11"/>
  <c r="G204" i="11"/>
  <c r="H204" i="11" s="1"/>
  <c r="F203" i="11"/>
  <c r="G203" i="11" s="1"/>
  <c r="H203" i="11" s="1"/>
  <c r="F202" i="11"/>
  <c r="G202" i="11"/>
  <c r="H202" i="11" s="1"/>
  <c r="F201" i="11"/>
  <c r="G201" i="11" s="1"/>
  <c r="H201" i="11" s="1"/>
  <c r="F200" i="11"/>
  <c r="G200" i="11"/>
  <c r="H200" i="11" s="1"/>
  <c r="F199" i="11"/>
  <c r="G199" i="11" s="1"/>
  <c r="H199" i="11" s="1"/>
  <c r="F193" i="11"/>
  <c r="G193" i="11"/>
  <c r="H193" i="11" s="1"/>
  <c r="F191" i="11"/>
  <c r="G191" i="11" s="1"/>
  <c r="H191" i="11" s="1"/>
  <c r="F189" i="11"/>
  <c r="G189" i="11"/>
  <c r="H189" i="11" s="1"/>
  <c r="F186" i="11"/>
  <c r="G186" i="11" s="1"/>
  <c r="H186" i="11" s="1"/>
  <c r="F184" i="11"/>
  <c r="G184" i="11"/>
  <c r="H184" i="11" s="1"/>
  <c r="F182" i="11"/>
  <c r="G182" i="11" s="1"/>
  <c r="H182" i="11" s="1"/>
  <c r="F180" i="11"/>
  <c r="G180" i="11"/>
  <c r="H180" i="11" s="1"/>
  <c r="F179" i="11"/>
  <c r="G179" i="11" s="1"/>
  <c r="H179" i="11" s="1"/>
  <c r="F178" i="11"/>
  <c r="G178" i="11"/>
  <c r="H178" i="11" s="1"/>
  <c r="F177" i="11"/>
  <c r="G177" i="11" s="1"/>
  <c r="H177" i="11" s="1"/>
  <c r="F175" i="11"/>
  <c r="G175" i="11"/>
  <c r="H175" i="11" s="1"/>
  <c r="F173" i="11"/>
  <c r="G173" i="11" s="1"/>
  <c r="H173" i="11" s="1"/>
  <c r="F171" i="11"/>
  <c r="G171" i="11"/>
  <c r="H171" i="11" s="1"/>
  <c r="F169" i="11"/>
  <c r="G169" i="11" s="1"/>
  <c r="H169" i="11" s="1"/>
  <c r="F167" i="11"/>
  <c r="G167" i="11"/>
  <c r="H167" i="11" s="1"/>
  <c r="F165" i="11"/>
  <c r="G165" i="11" s="1"/>
  <c r="H165" i="11" s="1"/>
  <c r="F163" i="11"/>
  <c r="G163" i="11"/>
  <c r="H163" i="11" s="1"/>
  <c r="F159" i="11"/>
  <c r="G159" i="11" s="1"/>
  <c r="H159" i="11" s="1"/>
  <c r="F157" i="11"/>
  <c r="G157" i="11"/>
  <c r="H157" i="11" s="1"/>
  <c r="F155" i="11"/>
  <c r="G155" i="11" s="1"/>
  <c r="H155" i="11" s="1"/>
  <c r="F153" i="11"/>
  <c r="G153" i="11"/>
  <c r="H153" i="11" s="1"/>
  <c r="F152" i="11"/>
  <c r="G152" i="11" s="1"/>
  <c r="H152" i="11" s="1"/>
  <c r="F151" i="11"/>
  <c r="G151" i="11"/>
  <c r="H151" i="11" s="1"/>
  <c r="F149" i="11"/>
  <c r="G149" i="11" s="1"/>
  <c r="H149" i="11" s="1"/>
  <c r="F147" i="11"/>
  <c r="G147" i="11"/>
  <c r="H147" i="11" s="1"/>
  <c r="F145" i="11"/>
  <c r="G145" i="11" s="1"/>
  <c r="H145" i="11" s="1"/>
  <c r="F143" i="11"/>
  <c r="G143" i="11" s="1"/>
  <c r="H143" i="11" s="1"/>
  <c r="F141" i="11"/>
  <c r="G141" i="11"/>
  <c r="H141" i="11"/>
  <c r="F139" i="11"/>
  <c r="G139" i="11"/>
  <c r="H139" i="11"/>
  <c r="F138" i="11"/>
  <c r="G138" i="11"/>
  <c r="H138" i="11" s="1"/>
  <c r="F136" i="11"/>
  <c r="G136" i="11"/>
  <c r="H136" i="11" s="1"/>
  <c r="F135" i="11"/>
  <c r="G135" i="11"/>
  <c r="H135" i="11" s="1"/>
  <c r="F133" i="11"/>
  <c r="G133" i="11" s="1"/>
  <c r="H133" i="11" s="1"/>
  <c r="F131" i="11"/>
  <c r="G131" i="11" s="1"/>
  <c r="H131" i="11" s="1"/>
  <c r="F129" i="11"/>
  <c r="G129" i="11" s="1"/>
  <c r="H129" i="11" s="1"/>
  <c r="F127" i="11"/>
  <c r="G127" i="11"/>
  <c r="H127" i="11" s="1"/>
  <c r="F125" i="11"/>
  <c r="G125" i="11"/>
  <c r="H125" i="11" s="1"/>
  <c r="F122" i="11"/>
  <c r="G122" i="11" s="1"/>
  <c r="H122" i="11" s="1"/>
  <c r="F120" i="11"/>
  <c r="G120" i="11" s="1"/>
  <c r="H120" i="11" s="1"/>
  <c r="F118" i="11"/>
  <c r="G118" i="11" s="1"/>
  <c r="H118" i="11" s="1"/>
  <c r="F116" i="11"/>
  <c r="G116" i="11" s="1"/>
  <c r="H116" i="11" s="1"/>
  <c r="F115" i="11"/>
  <c r="G115" i="11"/>
  <c r="H115" i="11" s="1"/>
  <c r="F113" i="11"/>
  <c r="G113" i="11"/>
  <c r="H113" i="11" s="1"/>
  <c r="F111" i="11"/>
  <c r="G111" i="11"/>
  <c r="H111" i="11" s="1"/>
  <c r="F109" i="11"/>
  <c r="G109" i="11" s="1"/>
  <c r="H109" i="11" s="1"/>
  <c r="F105" i="11"/>
  <c r="G105" i="11" s="1"/>
  <c r="H105" i="11" s="1"/>
  <c r="F103" i="11"/>
  <c r="G103" i="11" s="1"/>
  <c r="H103" i="11" s="1"/>
  <c r="F101" i="11"/>
  <c r="G101" i="11"/>
  <c r="H101" i="11" s="1"/>
  <c r="F99" i="11"/>
  <c r="G99" i="11"/>
  <c r="H99" i="11" s="1"/>
  <c r="F97" i="11"/>
  <c r="G97" i="11" s="1"/>
  <c r="H97" i="11" s="1"/>
  <c r="F95" i="11"/>
  <c r="G95" i="11" s="1"/>
  <c r="H95" i="11" s="1"/>
  <c r="F93" i="11"/>
  <c r="G93" i="11" s="1"/>
  <c r="H93" i="11" s="1"/>
  <c r="F91" i="11"/>
  <c r="G91" i="11"/>
  <c r="H91" i="11"/>
  <c r="F89" i="11"/>
  <c r="G89" i="11"/>
  <c r="H89" i="11" s="1"/>
  <c r="F88" i="11"/>
  <c r="G88" i="11"/>
  <c r="H88" i="11" s="1"/>
  <c r="F87" i="11"/>
  <c r="G87" i="11" s="1"/>
  <c r="H87" i="11" s="1"/>
  <c r="F86" i="11"/>
  <c r="G86" i="11" s="1"/>
  <c r="H86" i="11" s="1"/>
  <c r="F85" i="11"/>
  <c r="G85" i="11"/>
  <c r="H85" i="11" s="1"/>
  <c r="F83" i="11"/>
  <c r="G83" i="11" s="1"/>
  <c r="H83" i="11" s="1"/>
  <c r="F81" i="11"/>
  <c r="G81" i="11"/>
  <c r="H81" i="11" s="1"/>
  <c r="F80" i="11"/>
  <c r="G80" i="11" s="1"/>
  <c r="H80" i="11" s="1"/>
  <c r="F79" i="11"/>
  <c r="G79" i="11"/>
  <c r="H79" i="11" s="1"/>
  <c r="F76" i="11"/>
  <c r="G76" i="11" s="1"/>
  <c r="H76" i="11" s="1"/>
  <c r="F74" i="11"/>
  <c r="G74" i="11"/>
  <c r="H74" i="11" s="1"/>
  <c r="F72" i="11"/>
  <c r="G72" i="11" s="1"/>
  <c r="H72" i="11" s="1"/>
  <c r="F70" i="11"/>
  <c r="G70" i="11"/>
  <c r="H70" i="11" s="1"/>
  <c r="F69" i="11"/>
  <c r="G69" i="11" s="1"/>
  <c r="H69" i="11" s="1"/>
  <c r="F68" i="11"/>
  <c r="G68" i="11"/>
  <c r="H68" i="11" s="1"/>
  <c r="F66" i="11"/>
  <c r="G66" i="11" s="1"/>
  <c r="H66" i="11" s="1"/>
  <c r="F64" i="11"/>
  <c r="G64" i="11"/>
  <c r="H64" i="11" s="1"/>
  <c r="F62" i="11"/>
  <c r="G62" i="11" s="1"/>
  <c r="H62" i="11" s="1"/>
  <c r="F60" i="11"/>
  <c r="G60" i="11"/>
  <c r="H60" i="11" s="1"/>
  <c r="F58" i="11"/>
  <c r="G58" i="11" s="1"/>
  <c r="H58" i="11" s="1"/>
  <c r="F56" i="11"/>
  <c r="G56" i="11"/>
  <c r="H56" i="11" s="1"/>
  <c r="F27" i="11"/>
  <c r="G27" i="11" s="1"/>
  <c r="H27" i="11" s="1"/>
  <c r="F25" i="11"/>
  <c r="G25" i="11" s="1"/>
  <c r="H25" i="11" s="1"/>
  <c r="F5" i="11"/>
  <c r="J150" i="1"/>
  <c r="J149" i="1"/>
  <c r="J148" i="1"/>
  <c r="J134" i="1"/>
  <c r="J144" i="1"/>
  <c r="J143" i="1"/>
  <c r="J142" i="1"/>
  <c r="G5" i="11"/>
  <c r="H5" i="11" s="1"/>
  <c r="F7" i="11"/>
  <c r="G7" i="11" s="1"/>
  <c r="H7" i="11" s="1"/>
  <c r="F9" i="11"/>
  <c r="G9" i="11"/>
  <c r="H9" i="11" s="1"/>
  <c r="F11" i="11"/>
  <c r="G11" i="11" s="1"/>
  <c r="H11" i="11" s="1"/>
  <c r="F13" i="11"/>
  <c r="G13" i="11"/>
  <c r="H13" i="11" s="1"/>
  <c r="F15" i="11"/>
  <c r="G15" i="11" s="1"/>
  <c r="H15" i="11" s="1"/>
  <c r="F17" i="11"/>
  <c r="G17" i="11"/>
  <c r="H17" i="11" s="1"/>
  <c r="F19" i="11"/>
  <c r="G19" i="11" s="1"/>
  <c r="H19" i="11"/>
  <c r="F21" i="11"/>
  <c r="G21" i="11"/>
  <c r="H21" i="11" s="1"/>
  <c r="F23" i="11"/>
  <c r="G23" i="11" s="1"/>
  <c r="H23" i="11" s="1"/>
  <c r="D600" i="11"/>
  <c r="G88" i="1"/>
  <c r="J245" i="1"/>
  <c r="J244" i="1"/>
  <c r="J243" i="1"/>
  <c r="J242" i="1"/>
  <c r="J58" i="1"/>
  <c r="G1820" i="10"/>
  <c r="H1820" i="10" s="1"/>
  <c r="I1820" i="10" s="1"/>
  <c r="G1821" i="10"/>
  <c r="H1821" i="10"/>
  <c r="I1821" i="10" s="1"/>
  <c r="G1822" i="10"/>
  <c r="H1822" i="10" s="1"/>
  <c r="I1822" i="10" s="1"/>
  <c r="G1823" i="10"/>
  <c r="H1823" i="10"/>
  <c r="I1823" i="10" s="1"/>
  <c r="G1824" i="10"/>
  <c r="H1824" i="10" s="1"/>
  <c r="I1824" i="10" s="1"/>
  <c r="G1825" i="10"/>
  <c r="H1825" i="10"/>
  <c r="I1825" i="10" s="1"/>
  <c r="G1826" i="10"/>
  <c r="H1826" i="10" s="1"/>
  <c r="I1826" i="10" s="1"/>
  <c r="G1827" i="10"/>
  <c r="H1827" i="10"/>
  <c r="I1827" i="10" s="1"/>
  <c r="G1828" i="10"/>
  <c r="H1828" i="10" s="1"/>
  <c r="I1828" i="10" s="1"/>
  <c r="G1829" i="10"/>
  <c r="H1829" i="10"/>
  <c r="I1829" i="10" s="1"/>
  <c r="G1830" i="10"/>
  <c r="H1830" i="10" s="1"/>
  <c r="I1830" i="10" s="1"/>
  <c r="G1831" i="10"/>
  <c r="H1831" i="10"/>
  <c r="I1831" i="10" s="1"/>
  <c r="G1832" i="10"/>
  <c r="H1832" i="10" s="1"/>
  <c r="I1832" i="10" s="1"/>
  <c r="G1833" i="10"/>
  <c r="H1833" i="10"/>
  <c r="I1833" i="10" s="1"/>
  <c r="G1834" i="10"/>
  <c r="H1834" i="10" s="1"/>
  <c r="I1834" i="10" s="1"/>
  <c r="G1835" i="10"/>
  <c r="H1835" i="10"/>
  <c r="I1835" i="10" s="1"/>
  <c r="G1836" i="10"/>
  <c r="H1836" i="10" s="1"/>
  <c r="I1836" i="10" s="1"/>
  <c r="G1837" i="10"/>
  <c r="H1837" i="10"/>
  <c r="I1837" i="10" s="1"/>
  <c r="G1798" i="10"/>
  <c r="H1798" i="10" s="1"/>
  <c r="I1798" i="10" s="1"/>
  <c r="G1799" i="10"/>
  <c r="H1799" i="10"/>
  <c r="I1799" i="10" s="1"/>
  <c r="G1800" i="10"/>
  <c r="H1800" i="10" s="1"/>
  <c r="I1800" i="10" s="1"/>
  <c r="G1801" i="10"/>
  <c r="H1801" i="10"/>
  <c r="I1801" i="10" s="1"/>
  <c r="G1802" i="10"/>
  <c r="H1802" i="10" s="1"/>
  <c r="I1802" i="10" s="1"/>
  <c r="G1803" i="10"/>
  <c r="H1803" i="10"/>
  <c r="I1803" i="10" s="1"/>
  <c r="G1804" i="10"/>
  <c r="H1804" i="10" s="1"/>
  <c r="I1804" i="10" s="1"/>
  <c r="G1805" i="10"/>
  <c r="H1805" i="10"/>
  <c r="I1805" i="10" s="1"/>
  <c r="G1806" i="10"/>
  <c r="H1806" i="10" s="1"/>
  <c r="I1806" i="10" s="1"/>
  <c r="G1807" i="10"/>
  <c r="H1807" i="10"/>
  <c r="I1807" i="10" s="1"/>
  <c r="G1808" i="10"/>
  <c r="H1808" i="10" s="1"/>
  <c r="I1808" i="10" s="1"/>
  <c r="G1809" i="10"/>
  <c r="H1809" i="10"/>
  <c r="I1809" i="10" s="1"/>
  <c r="G1810" i="10"/>
  <c r="H1810" i="10" s="1"/>
  <c r="I1810" i="10" s="1"/>
  <c r="G1811" i="10"/>
  <c r="H1811" i="10"/>
  <c r="I1811" i="10" s="1"/>
  <c r="G1812" i="10"/>
  <c r="H1812" i="10" s="1"/>
  <c r="I1812" i="10" s="1"/>
  <c r="G1813" i="10"/>
  <c r="H1813" i="10"/>
  <c r="I1813" i="10" s="1"/>
  <c r="G1814" i="10"/>
  <c r="H1814" i="10" s="1"/>
  <c r="I1814" i="10" s="1"/>
  <c r="G1815" i="10"/>
  <c r="H1815" i="10"/>
  <c r="I1815" i="10" s="1"/>
  <c r="G1816" i="10"/>
  <c r="H1816" i="10" s="1"/>
  <c r="I1816" i="10" s="1"/>
  <c r="G1817" i="10"/>
  <c r="H1817" i="10"/>
  <c r="I1817" i="10" s="1"/>
  <c r="G1818" i="10"/>
  <c r="H1818" i="10" s="1"/>
  <c r="I1818" i="10" s="1"/>
  <c r="G1517" i="10"/>
  <c r="H1517" i="10"/>
  <c r="I1517" i="10" s="1"/>
  <c r="G1518" i="10"/>
  <c r="H1518" i="10" s="1"/>
  <c r="I1518" i="10" s="1"/>
  <c r="G1519" i="10"/>
  <c r="H1519" i="10"/>
  <c r="I1519" i="10" s="1"/>
  <c r="G1520" i="10"/>
  <c r="H1520" i="10" s="1"/>
  <c r="I1520" i="10" s="1"/>
  <c r="G1521" i="10"/>
  <c r="H1521" i="10"/>
  <c r="I1521" i="10" s="1"/>
  <c r="G1522" i="10"/>
  <c r="H1522" i="10" s="1"/>
  <c r="I1522" i="10" s="1"/>
  <c r="G1523" i="10"/>
  <c r="H1523" i="10"/>
  <c r="I1523" i="10" s="1"/>
  <c r="G1524" i="10"/>
  <c r="H1524" i="10" s="1"/>
  <c r="I1524" i="10" s="1"/>
  <c r="G1525" i="10"/>
  <c r="H1525" i="10"/>
  <c r="I1525" i="10" s="1"/>
  <c r="G1526" i="10"/>
  <c r="H1526" i="10" s="1"/>
  <c r="I1526" i="10" s="1"/>
  <c r="G1527" i="10"/>
  <c r="H1527" i="10"/>
  <c r="I1527" i="10" s="1"/>
  <c r="G1528" i="10"/>
  <c r="H1528" i="10" s="1"/>
  <c r="I1528" i="10" s="1"/>
  <c r="G1529" i="10"/>
  <c r="H1529" i="10"/>
  <c r="I1529" i="10" s="1"/>
  <c r="G1530" i="10"/>
  <c r="H1530" i="10" s="1"/>
  <c r="I1530" i="10" s="1"/>
  <c r="G1531" i="10"/>
  <c r="H1531" i="10"/>
  <c r="I1531" i="10" s="1"/>
  <c r="G1532" i="10"/>
  <c r="H1532" i="10" s="1"/>
  <c r="I1532" i="10" s="1"/>
  <c r="G1533" i="10"/>
  <c r="H1533" i="10"/>
  <c r="I1533" i="10" s="1"/>
  <c r="G1534" i="10"/>
  <c r="H1534" i="10" s="1"/>
  <c r="I1534" i="10" s="1"/>
  <c r="G1535" i="10"/>
  <c r="H1535" i="10"/>
  <c r="I1535" i="10" s="1"/>
  <c r="G1536" i="10"/>
  <c r="H1536" i="10" s="1"/>
  <c r="I1536" i="10" s="1"/>
  <c r="G1537" i="10"/>
  <c r="H1537" i="10"/>
  <c r="I1537" i="10" s="1"/>
  <c r="G1538" i="10"/>
  <c r="H1538" i="10" s="1"/>
  <c r="I1538" i="10" s="1"/>
  <c r="G1539" i="10"/>
  <c r="H1539" i="10"/>
  <c r="I1539" i="10" s="1"/>
  <c r="G1540" i="10"/>
  <c r="H1540" i="10" s="1"/>
  <c r="I1540" i="10" s="1"/>
  <c r="G1541" i="10"/>
  <c r="H1541" i="10"/>
  <c r="I1541" i="10" s="1"/>
  <c r="G1542" i="10"/>
  <c r="H1542" i="10" s="1"/>
  <c r="I1542" i="10" s="1"/>
  <c r="G1543" i="10"/>
  <c r="H1543" i="10"/>
  <c r="I1543" i="10" s="1"/>
  <c r="G1544" i="10"/>
  <c r="H1544" i="10" s="1"/>
  <c r="I1544" i="10" s="1"/>
  <c r="G1545" i="10"/>
  <c r="H1545" i="10"/>
  <c r="I1545" i="10" s="1"/>
  <c r="G1546" i="10"/>
  <c r="H1546" i="10" s="1"/>
  <c r="I1546" i="10" s="1"/>
  <c r="G1547" i="10"/>
  <c r="H1547" i="10"/>
  <c r="I1547" i="10" s="1"/>
  <c r="G1548" i="10"/>
  <c r="H1548" i="10" s="1"/>
  <c r="I1548" i="10" s="1"/>
  <c r="G1549" i="10"/>
  <c r="H1549" i="10"/>
  <c r="I1549" i="10" s="1"/>
  <c r="G1550" i="10"/>
  <c r="H1550" i="10" s="1"/>
  <c r="I1550" i="10" s="1"/>
  <c r="G1551" i="10"/>
  <c r="H1551" i="10"/>
  <c r="I1551" i="10" s="1"/>
  <c r="G1552" i="10"/>
  <c r="H1552" i="10" s="1"/>
  <c r="I1552" i="10" s="1"/>
  <c r="G1553" i="10"/>
  <c r="H1553" i="10"/>
  <c r="I1553" i="10" s="1"/>
  <c r="G1554" i="10"/>
  <c r="H1554" i="10" s="1"/>
  <c r="I1554" i="10" s="1"/>
  <c r="G1555" i="10"/>
  <c r="H1555" i="10"/>
  <c r="I1555" i="10" s="1"/>
  <c r="G1556" i="10"/>
  <c r="H1556" i="10" s="1"/>
  <c r="I1556" i="10" s="1"/>
  <c r="G1557" i="10"/>
  <c r="H1557" i="10"/>
  <c r="I1557" i="10" s="1"/>
  <c r="G1558" i="10"/>
  <c r="H1558" i="10" s="1"/>
  <c r="I1558" i="10" s="1"/>
  <c r="G1559" i="10"/>
  <c r="H1559" i="10"/>
  <c r="I1559" i="10" s="1"/>
  <c r="G1560" i="10"/>
  <c r="H1560" i="10" s="1"/>
  <c r="I1560" i="10" s="1"/>
  <c r="G1561" i="10"/>
  <c r="H1561" i="10"/>
  <c r="I1561" i="10" s="1"/>
  <c r="G1562" i="10"/>
  <c r="H1562" i="10" s="1"/>
  <c r="I1562" i="10" s="1"/>
  <c r="G1563" i="10"/>
  <c r="H1563" i="10"/>
  <c r="I1563" i="10" s="1"/>
  <c r="G1564" i="10"/>
  <c r="H1564" i="10" s="1"/>
  <c r="I1564" i="10" s="1"/>
  <c r="G1565" i="10"/>
  <c r="H1565" i="10"/>
  <c r="I1565" i="10" s="1"/>
  <c r="G1566" i="10"/>
  <c r="H1566" i="10" s="1"/>
  <c r="I1566" i="10" s="1"/>
  <c r="G1567" i="10"/>
  <c r="H1567" i="10"/>
  <c r="I1567" i="10" s="1"/>
  <c r="G1568" i="10"/>
  <c r="H1568" i="10" s="1"/>
  <c r="I1568" i="10" s="1"/>
  <c r="G1569" i="10"/>
  <c r="H1569" i="10"/>
  <c r="I1569" i="10" s="1"/>
  <c r="G1570" i="10"/>
  <c r="H1570" i="10" s="1"/>
  <c r="I1570" i="10" s="1"/>
  <c r="G1571" i="10"/>
  <c r="H1571" i="10"/>
  <c r="I1571" i="10" s="1"/>
  <c r="G1572" i="10"/>
  <c r="H1572" i="10" s="1"/>
  <c r="I1572" i="10" s="1"/>
  <c r="G1573" i="10"/>
  <c r="H1573" i="10"/>
  <c r="I1573" i="10" s="1"/>
  <c r="G1574" i="10"/>
  <c r="H1574" i="10" s="1"/>
  <c r="I1574" i="10" s="1"/>
  <c r="G1575" i="10"/>
  <c r="H1575" i="10"/>
  <c r="I1575" i="10" s="1"/>
  <c r="G1576" i="10"/>
  <c r="H1576" i="10" s="1"/>
  <c r="I1576" i="10" s="1"/>
  <c r="G1577" i="10"/>
  <c r="H1577" i="10"/>
  <c r="I1577" i="10" s="1"/>
  <c r="G1578" i="10"/>
  <c r="H1578" i="10" s="1"/>
  <c r="I1578" i="10" s="1"/>
  <c r="G1579" i="10"/>
  <c r="H1579" i="10"/>
  <c r="I1579" i="10" s="1"/>
  <c r="G1580" i="10"/>
  <c r="H1580" i="10" s="1"/>
  <c r="I1580" i="10" s="1"/>
  <c r="G1581" i="10"/>
  <c r="H1581" i="10"/>
  <c r="I1581" i="10" s="1"/>
  <c r="G1582" i="10"/>
  <c r="H1582" i="10" s="1"/>
  <c r="I1582" i="10" s="1"/>
  <c r="G1583" i="10"/>
  <c r="H1583" i="10"/>
  <c r="I1583" i="10" s="1"/>
  <c r="G1584" i="10"/>
  <c r="H1584" i="10" s="1"/>
  <c r="I1584" i="10" s="1"/>
  <c r="G1585" i="10"/>
  <c r="H1585" i="10"/>
  <c r="I1585" i="10" s="1"/>
  <c r="G1586" i="10"/>
  <c r="H1586" i="10" s="1"/>
  <c r="I1586" i="10" s="1"/>
  <c r="G1587" i="10"/>
  <c r="H1587" i="10"/>
  <c r="I1587" i="10" s="1"/>
  <c r="G1588" i="10"/>
  <c r="H1588" i="10" s="1"/>
  <c r="I1588" i="10" s="1"/>
  <c r="G1589" i="10"/>
  <c r="H1589" i="10"/>
  <c r="I1589" i="10" s="1"/>
  <c r="G1590" i="10"/>
  <c r="H1590" i="10" s="1"/>
  <c r="I1590" i="10" s="1"/>
  <c r="G1591" i="10"/>
  <c r="H1591" i="10"/>
  <c r="I1591" i="10" s="1"/>
  <c r="G1592" i="10"/>
  <c r="H1592" i="10" s="1"/>
  <c r="I1592" i="10" s="1"/>
  <c r="G1593" i="10"/>
  <c r="H1593" i="10"/>
  <c r="I1593" i="10" s="1"/>
  <c r="G1594" i="10"/>
  <c r="H1594" i="10" s="1"/>
  <c r="I1594" i="10" s="1"/>
  <c r="G1595" i="10"/>
  <c r="H1595" i="10"/>
  <c r="I1595" i="10" s="1"/>
  <c r="G1596" i="10"/>
  <c r="H1596" i="10" s="1"/>
  <c r="I1596" i="10" s="1"/>
  <c r="G1597" i="10"/>
  <c r="H1597" i="10"/>
  <c r="I1597" i="10" s="1"/>
  <c r="G1598" i="10"/>
  <c r="H1598" i="10" s="1"/>
  <c r="I1598" i="10" s="1"/>
  <c r="G1599" i="10"/>
  <c r="H1599" i="10"/>
  <c r="I1599" i="10" s="1"/>
  <c r="G1600" i="10"/>
  <c r="H1600" i="10" s="1"/>
  <c r="I1600" i="10" s="1"/>
  <c r="G1601" i="10"/>
  <c r="H1601" i="10"/>
  <c r="I1601" i="10" s="1"/>
  <c r="G1602" i="10"/>
  <c r="H1602" i="10" s="1"/>
  <c r="I1602" i="10" s="1"/>
  <c r="G1603" i="10"/>
  <c r="H1603" i="10"/>
  <c r="I1603" i="10" s="1"/>
  <c r="G1604" i="10"/>
  <c r="H1604" i="10" s="1"/>
  <c r="I1604" i="10" s="1"/>
  <c r="G1605" i="10"/>
  <c r="H1605" i="10"/>
  <c r="I1605" i="10" s="1"/>
  <c r="G1606" i="10"/>
  <c r="H1606" i="10" s="1"/>
  <c r="I1606" i="10" s="1"/>
  <c r="G1607" i="10"/>
  <c r="H1607" i="10"/>
  <c r="I1607" i="10" s="1"/>
  <c r="G1608" i="10"/>
  <c r="H1608" i="10" s="1"/>
  <c r="I1608" i="10" s="1"/>
  <c r="G1609" i="10"/>
  <c r="H1609" i="10"/>
  <c r="I1609" i="10" s="1"/>
  <c r="G1610" i="10"/>
  <c r="H1610" i="10" s="1"/>
  <c r="I1610" i="10" s="1"/>
  <c r="G1611" i="10"/>
  <c r="H1611" i="10"/>
  <c r="I1611" i="10" s="1"/>
  <c r="G1612" i="10"/>
  <c r="H1612" i="10" s="1"/>
  <c r="I1612" i="10" s="1"/>
  <c r="G1613" i="10"/>
  <c r="H1613" i="10"/>
  <c r="I1613" i="10" s="1"/>
  <c r="G1614" i="10"/>
  <c r="H1614" i="10" s="1"/>
  <c r="I1614" i="10" s="1"/>
  <c r="G1615" i="10"/>
  <c r="H1615" i="10"/>
  <c r="I1615" i="10" s="1"/>
  <c r="G1616" i="10"/>
  <c r="H1616" i="10" s="1"/>
  <c r="I1616" i="10" s="1"/>
  <c r="G1617" i="10"/>
  <c r="H1617" i="10"/>
  <c r="I1617" i="10" s="1"/>
  <c r="G1618" i="10"/>
  <c r="H1618" i="10" s="1"/>
  <c r="I1618" i="10" s="1"/>
  <c r="G1619" i="10"/>
  <c r="H1619" i="10"/>
  <c r="I1619" i="10" s="1"/>
  <c r="G1620" i="10"/>
  <c r="H1620" i="10" s="1"/>
  <c r="I1620" i="10" s="1"/>
  <c r="G1621" i="10"/>
  <c r="H1621" i="10"/>
  <c r="I1621" i="10" s="1"/>
  <c r="G1622" i="10"/>
  <c r="H1622" i="10" s="1"/>
  <c r="I1622" i="10" s="1"/>
  <c r="G1623" i="10"/>
  <c r="H1623" i="10"/>
  <c r="I1623" i="10" s="1"/>
  <c r="G1624" i="10"/>
  <c r="H1624" i="10" s="1"/>
  <c r="I1624" i="10" s="1"/>
  <c r="G1625" i="10"/>
  <c r="H1625" i="10"/>
  <c r="I1625" i="10" s="1"/>
  <c r="G1626" i="10"/>
  <c r="H1626" i="10" s="1"/>
  <c r="I1626" i="10" s="1"/>
  <c r="G1627" i="10"/>
  <c r="H1627" i="10"/>
  <c r="I1627" i="10" s="1"/>
  <c r="G1628" i="10"/>
  <c r="H1628" i="10" s="1"/>
  <c r="I1628" i="10" s="1"/>
  <c r="G1629" i="10"/>
  <c r="H1629" i="10"/>
  <c r="I1629" i="10" s="1"/>
  <c r="G1630" i="10"/>
  <c r="H1630" i="10" s="1"/>
  <c r="I1630" i="10" s="1"/>
  <c r="G1631" i="10"/>
  <c r="H1631" i="10"/>
  <c r="I1631" i="10" s="1"/>
  <c r="G1632" i="10"/>
  <c r="H1632" i="10" s="1"/>
  <c r="I1632" i="10" s="1"/>
  <c r="G1633" i="10"/>
  <c r="H1633" i="10"/>
  <c r="I1633" i="10" s="1"/>
  <c r="G1634" i="10"/>
  <c r="H1634" i="10" s="1"/>
  <c r="I1634" i="10" s="1"/>
  <c r="G1635" i="10"/>
  <c r="H1635" i="10"/>
  <c r="I1635" i="10" s="1"/>
  <c r="G1636" i="10"/>
  <c r="H1636" i="10" s="1"/>
  <c r="I1636" i="10" s="1"/>
  <c r="G1637" i="10"/>
  <c r="H1637" i="10"/>
  <c r="I1637" i="10" s="1"/>
  <c r="G1638" i="10"/>
  <c r="H1638" i="10" s="1"/>
  <c r="I1638" i="10" s="1"/>
  <c r="G1639" i="10"/>
  <c r="H1639" i="10"/>
  <c r="I1639" i="10" s="1"/>
  <c r="G1640" i="10"/>
  <c r="H1640" i="10" s="1"/>
  <c r="I1640" i="10" s="1"/>
  <c r="G1641" i="10"/>
  <c r="H1641" i="10"/>
  <c r="I1641" i="10" s="1"/>
  <c r="G1642" i="10"/>
  <c r="H1642" i="10" s="1"/>
  <c r="I1642" i="10" s="1"/>
  <c r="G1643" i="10"/>
  <c r="H1643" i="10"/>
  <c r="I1643" i="10" s="1"/>
  <c r="G1644" i="10"/>
  <c r="H1644" i="10" s="1"/>
  <c r="I1644" i="10" s="1"/>
  <c r="G1645" i="10"/>
  <c r="H1645" i="10"/>
  <c r="I1645" i="10" s="1"/>
  <c r="G1646" i="10"/>
  <c r="H1646" i="10" s="1"/>
  <c r="I1646" i="10" s="1"/>
  <c r="G1647" i="10"/>
  <c r="H1647" i="10"/>
  <c r="I1647" i="10" s="1"/>
  <c r="G1648" i="10"/>
  <c r="H1648" i="10" s="1"/>
  <c r="I1648" i="10" s="1"/>
  <c r="G1649" i="10"/>
  <c r="H1649" i="10"/>
  <c r="I1649" i="10" s="1"/>
  <c r="G1650" i="10"/>
  <c r="H1650" i="10" s="1"/>
  <c r="I1650" i="10" s="1"/>
  <c r="G1651" i="10"/>
  <c r="H1651" i="10"/>
  <c r="I1651" i="10" s="1"/>
  <c r="G1652" i="10"/>
  <c r="H1652" i="10" s="1"/>
  <c r="I1652" i="10" s="1"/>
  <c r="G1653" i="10"/>
  <c r="H1653" i="10"/>
  <c r="I1653" i="10" s="1"/>
  <c r="G1654" i="10"/>
  <c r="H1654" i="10" s="1"/>
  <c r="I1654" i="10" s="1"/>
  <c r="G1655" i="10"/>
  <c r="H1655" i="10"/>
  <c r="I1655" i="10" s="1"/>
  <c r="G1656" i="10"/>
  <c r="H1656" i="10" s="1"/>
  <c r="I1656" i="10" s="1"/>
  <c r="G1657" i="10"/>
  <c r="H1657" i="10"/>
  <c r="I1657" i="10" s="1"/>
  <c r="G1658" i="10"/>
  <c r="H1658" i="10" s="1"/>
  <c r="I1658" i="10" s="1"/>
  <c r="G1659" i="10"/>
  <c r="H1659" i="10"/>
  <c r="I1659" i="10" s="1"/>
  <c r="G1660" i="10"/>
  <c r="H1660" i="10" s="1"/>
  <c r="I1660" i="10" s="1"/>
  <c r="G1661" i="10"/>
  <c r="H1661" i="10"/>
  <c r="I1661" i="10" s="1"/>
  <c r="G1662" i="10"/>
  <c r="H1662" i="10" s="1"/>
  <c r="I1662" i="10" s="1"/>
  <c r="G1663" i="10"/>
  <c r="H1663" i="10"/>
  <c r="I1663" i="10" s="1"/>
  <c r="G1664" i="10"/>
  <c r="H1664" i="10" s="1"/>
  <c r="I1664" i="10" s="1"/>
  <c r="G1665" i="10"/>
  <c r="H1665" i="10"/>
  <c r="I1665" i="10" s="1"/>
  <c r="G1666" i="10"/>
  <c r="H1666" i="10" s="1"/>
  <c r="I1666" i="10" s="1"/>
  <c r="G1667" i="10"/>
  <c r="H1667" i="10"/>
  <c r="I1667" i="10" s="1"/>
  <c r="G1668" i="10"/>
  <c r="H1668" i="10" s="1"/>
  <c r="I1668" i="10" s="1"/>
  <c r="G1669" i="10"/>
  <c r="H1669" i="10"/>
  <c r="I1669" i="10" s="1"/>
  <c r="G1670" i="10"/>
  <c r="H1670" i="10" s="1"/>
  <c r="I1670" i="10" s="1"/>
  <c r="G1671" i="10"/>
  <c r="H1671" i="10"/>
  <c r="I1671" i="10" s="1"/>
  <c r="G1672" i="10"/>
  <c r="H1672" i="10" s="1"/>
  <c r="I1672" i="10" s="1"/>
  <c r="G1673" i="10"/>
  <c r="H1673" i="10"/>
  <c r="I1673" i="10" s="1"/>
  <c r="G1674" i="10"/>
  <c r="H1674" i="10" s="1"/>
  <c r="I1674" i="10" s="1"/>
  <c r="G1675" i="10"/>
  <c r="H1675" i="10"/>
  <c r="I1675" i="10" s="1"/>
  <c r="G1676" i="10"/>
  <c r="H1676" i="10" s="1"/>
  <c r="I1676" i="10" s="1"/>
  <c r="G1677" i="10"/>
  <c r="H1677" i="10"/>
  <c r="I1677" i="10" s="1"/>
  <c r="G1678" i="10"/>
  <c r="H1678" i="10" s="1"/>
  <c r="I1678" i="10" s="1"/>
  <c r="G1679" i="10"/>
  <c r="H1679" i="10"/>
  <c r="I1679" i="10" s="1"/>
  <c r="G1680" i="10"/>
  <c r="H1680" i="10" s="1"/>
  <c r="I1680" i="10" s="1"/>
  <c r="G1681" i="10"/>
  <c r="H1681" i="10"/>
  <c r="I1681" i="10" s="1"/>
  <c r="G1682" i="10"/>
  <c r="H1682" i="10" s="1"/>
  <c r="I1682" i="10" s="1"/>
  <c r="G1683" i="10"/>
  <c r="H1683" i="10"/>
  <c r="I1683" i="10" s="1"/>
  <c r="G1684" i="10"/>
  <c r="H1684" i="10" s="1"/>
  <c r="I1684" i="10" s="1"/>
  <c r="G1685" i="10"/>
  <c r="H1685" i="10"/>
  <c r="I1685" i="10" s="1"/>
  <c r="G1686" i="10"/>
  <c r="H1686" i="10" s="1"/>
  <c r="I1686" i="10" s="1"/>
  <c r="G1687" i="10"/>
  <c r="H1687" i="10"/>
  <c r="I1687" i="10" s="1"/>
  <c r="G1688" i="10"/>
  <c r="H1688" i="10" s="1"/>
  <c r="I1688" i="10" s="1"/>
  <c r="G1689" i="10"/>
  <c r="H1689" i="10"/>
  <c r="I1689" i="10" s="1"/>
  <c r="G1690" i="10"/>
  <c r="H1690" i="10" s="1"/>
  <c r="I1690" i="10" s="1"/>
  <c r="G1691" i="10"/>
  <c r="H1691" i="10"/>
  <c r="I1691" i="10" s="1"/>
  <c r="G1692" i="10"/>
  <c r="H1692" i="10" s="1"/>
  <c r="I1692" i="10" s="1"/>
  <c r="G1693" i="10"/>
  <c r="H1693" i="10"/>
  <c r="I1693" i="10" s="1"/>
  <c r="G1694" i="10"/>
  <c r="H1694" i="10" s="1"/>
  <c r="I1694" i="10" s="1"/>
  <c r="G1695" i="10"/>
  <c r="H1695" i="10"/>
  <c r="I1695" i="10" s="1"/>
  <c r="G1696" i="10"/>
  <c r="H1696" i="10" s="1"/>
  <c r="I1696" i="10" s="1"/>
  <c r="G1697" i="10"/>
  <c r="H1697" i="10"/>
  <c r="I1697" i="10" s="1"/>
  <c r="G1698" i="10"/>
  <c r="H1698" i="10" s="1"/>
  <c r="I1698" i="10" s="1"/>
  <c r="G1699" i="10"/>
  <c r="H1699" i="10"/>
  <c r="I1699" i="10" s="1"/>
  <c r="G1700" i="10"/>
  <c r="H1700" i="10" s="1"/>
  <c r="I1700" i="10" s="1"/>
  <c r="G1701" i="10"/>
  <c r="H1701" i="10"/>
  <c r="I1701" i="10" s="1"/>
  <c r="G1702" i="10"/>
  <c r="H1702" i="10" s="1"/>
  <c r="I1702" i="10" s="1"/>
  <c r="G1703" i="10"/>
  <c r="H1703" i="10"/>
  <c r="I1703" i="10" s="1"/>
  <c r="G1704" i="10"/>
  <c r="H1704" i="10" s="1"/>
  <c r="I1704" i="10" s="1"/>
  <c r="G1705" i="10"/>
  <c r="H1705" i="10"/>
  <c r="I1705" i="10" s="1"/>
  <c r="G1706" i="10"/>
  <c r="H1706" i="10" s="1"/>
  <c r="I1706" i="10" s="1"/>
  <c r="G1707" i="10"/>
  <c r="H1707" i="10"/>
  <c r="I1707" i="10" s="1"/>
  <c r="G1708" i="10"/>
  <c r="H1708" i="10" s="1"/>
  <c r="I1708" i="10" s="1"/>
  <c r="G1709" i="10"/>
  <c r="H1709" i="10"/>
  <c r="I1709" i="10" s="1"/>
  <c r="G1710" i="10"/>
  <c r="H1710" i="10" s="1"/>
  <c r="I1710" i="10" s="1"/>
  <c r="G1711" i="10"/>
  <c r="H1711" i="10"/>
  <c r="I1711" i="10" s="1"/>
  <c r="G1712" i="10"/>
  <c r="H1712" i="10" s="1"/>
  <c r="I1712" i="10" s="1"/>
  <c r="G1713" i="10"/>
  <c r="H1713" i="10"/>
  <c r="I1713" i="10" s="1"/>
  <c r="G1714" i="10"/>
  <c r="H1714" i="10" s="1"/>
  <c r="I1714" i="10" s="1"/>
  <c r="G1715" i="10"/>
  <c r="H1715" i="10"/>
  <c r="I1715" i="10" s="1"/>
  <c r="G1716" i="10"/>
  <c r="H1716" i="10" s="1"/>
  <c r="I1716" i="10" s="1"/>
  <c r="G1717" i="10"/>
  <c r="H1717" i="10"/>
  <c r="I1717" i="10" s="1"/>
  <c r="G1718" i="10"/>
  <c r="H1718" i="10" s="1"/>
  <c r="I1718" i="10" s="1"/>
  <c r="G1719" i="10"/>
  <c r="H1719" i="10"/>
  <c r="I1719" i="10" s="1"/>
  <c r="G1720" i="10"/>
  <c r="H1720" i="10" s="1"/>
  <c r="I1720" i="10" s="1"/>
  <c r="G1721" i="10"/>
  <c r="H1721" i="10"/>
  <c r="I1721" i="10" s="1"/>
  <c r="G1722" i="10"/>
  <c r="H1722" i="10" s="1"/>
  <c r="I1722" i="10" s="1"/>
  <c r="G1723" i="10"/>
  <c r="H1723" i="10"/>
  <c r="I1723" i="10" s="1"/>
  <c r="G1724" i="10"/>
  <c r="H1724" i="10" s="1"/>
  <c r="I1724" i="10" s="1"/>
  <c r="G1725" i="10"/>
  <c r="H1725" i="10"/>
  <c r="I1725" i="10" s="1"/>
  <c r="G1726" i="10"/>
  <c r="H1726" i="10" s="1"/>
  <c r="I1726" i="10" s="1"/>
  <c r="G1727" i="10"/>
  <c r="H1727" i="10"/>
  <c r="I1727" i="10" s="1"/>
  <c r="G1728" i="10"/>
  <c r="H1728" i="10" s="1"/>
  <c r="I1728" i="10" s="1"/>
  <c r="G1729" i="10"/>
  <c r="H1729" i="10"/>
  <c r="I1729" i="10" s="1"/>
  <c r="G1730" i="10"/>
  <c r="H1730" i="10" s="1"/>
  <c r="I1730" i="10" s="1"/>
  <c r="G1731" i="10"/>
  <c r="H1731" i="10"/>
  <c r="I1731" i="10" s="1"/>
  <c r="G1732" i="10"/>
  <c r="H1732" i="10" s="1"/>
  <c r="I1732" i="10" s="1"/>
  <c r="G1733" i="10"/>
  <c r="H1733" i="10"/>
  <c r="I1733" i="10" s="1"/>
  <c r="G1734" i="10"/>
  <c r="H1734" i="10" s="1"/>
  <c r="I1734" i="10" s="1"/>
  <c r="G1735" i="10"/>
  <c r="H1735" i="10"/>
  <c r="I1735" i="10" s="1"/>
  <c r="G1736" i="10"/>
  <c r="H1736" i="10" s="1"/>
  <c r="I1736" i="10" s="1"/>
  <c r="G1737" i="10"/>
  <c r="H1737" i="10"/>
  <c r="I1737" i="10" s="1"/>
  <c r="G1738" i="10"/>
  <c r="H1738" i="10" s="1"/>
  <c r="I1738" i="10" s="1"/>
  <c r="G1739" i="10"/>
  <c r="H1739" i="10"/>
  <c r="I1739" i="10" s="1"/>
  <c r="G1740" i="10"/>
  <c r="H1740" i="10" s="1"/>
  <c r="I1740" i="10" s="1"/>
  <c r="G1741" i="10"/>
  <c r="H1741" i="10"/>
  <c r="I1741" i="10" s="1"/>
  <c r="G1742" i="10"/>
  <c r="H1742" i="10" s="1"/>
  <c r="I1742" i="10" s="1"/>
  <c r="G1743" i="10"/>
  <c r="H1743" i="10"/>
  <c r="I1743" i="10" s="1"/>
  <c r="G1744" i="10"/>
  <c r="H1744" i="10" s="1"/>
  <c r="I1744" i="10" s="1"/>
  <c r="G1745" i="10"/>
  <c r="H1745" i="10"/>
  <c r="I1745" i="10" s="1"/>
  <c r="G1746" i="10"/>
  <c r="H1746" i="10" s="1"/>
  <c r="I1746" i="10" s="1"/>
  <c r="G1747" i="10"/>
  <c r="H1747" i="10"/>
  <c r="I1747" i="10" s="1"/>
  <c r="G1748" i="10"/>
  <c r="H1748" i="10" s="1"/>
  <c r="I1748" i="10" s="1"/>
  <c r="G1749" i="10"/>
  <c r="H1749" i="10"/>
  <c r="I1749" i="10" s="1"/>
  <c r="G1750" i="10"/>
  <c r="H1750" i="10" s="1"/>
  <c r="I1750" i="10" s="1"/>
  <c r="G1751" i="10"/>
  <c r="H1751" i="10"/>
  <c r="I1751" i="10" s="1"/>
  <c r="G1752" i="10"/>
  <c r="H1752" i="10" s="1"/>
  <c r="I1752" i="10" s="1"/>
  <c r="G1753" i="10"/>
  <c r="H1753" i="10"/>
  <c r="I1753" i="10" s="1"/>
  <c r="G1754" i="10"/>
  <c r="H1754" i="10" s="1"/>
  <c r="I1754" i="10" s="1"/>
  <c r="G1755" i="10"/>
  <c r="H1755" i="10"/>
  <c r="I1755" i="10" s="1"/>
  <c r="G1756" i="10"/>
  <c r="H1756" i="10" s="1"/>
  <c r="I1756" i="10" s="1"/>
  <c r="G1757" i="10"/>
  <c r="H1757" i="10"/>
  <c r="I1757" i="10" s="1"/>
  <c r="G1758" i="10"/>
  <c r="H1758" i="10" s="1"/>
  <c r="I1758" i="10" s="1"/>
  <c r="G1759" i="10"/>
  <c r="H1759" i="10"/>
  <c r="I1759" i="10" s="1"/>
  <c r="G1760" i="10"/>
  <c r="H1760" i="10" s="1"/>
  <c r="I1760" i="10" s="1"/>
  <c r="G1761" i="10"/>
  <c r="H1761" i="10"/>
  <c r="I1761" i="10" s="1"/>
  <c r="G1762" i="10"/>
  <c r="H1762" i="10" s="1"/>
  <c r="I1762" i="10" s="1"/>
  <c r="G1763" i="10"/>
  <c r="H1763" i="10"/>
  <c r="I1763" i="10" s="1"/>
  <c r="G1764" i="10"/>
  <c r="H1764" i="10" s="1"/>
  <c r="I1764" i="10" s="1"/>
  <c r="G1765" i="10"/>
  <c r="H1765" i="10"/>
  <c r="I1765" i="10" s="1"/>
  <c r="G1766" i="10"/>
  <c r="H1766" i="10" s="1"/>
  <c r="I1766" i="10" s="1"/>
  <c r="G1767" i="10"/>
  <c r="H1767" i="10"/>
  <c r="I1767" i="10" s="1"/>
  <c r="G1768" i="10"/>
  <c r="H1768" i="10" s="1"/>
  <c r="I1768" i="10"/>
  <c r="G1769" i="10"/>
  <c r="H1769" i="10"/>
  <c r="I1769" i="10" s="1"/>
  <c r="G1770" i="10"/>
  <c r="H1770" i="10" s="1"/>
  <c r="I1770" i="10"/>
  <c r="G1771" i="10"/>
  <c r="H1771" i="10"/>
  <c r="I1771" i="10" s="1"/>
  <c r="G1772" i="10"/>
  <c r="H1772" i="10" s="1"/>
  <c r="I1772" i="10"/>
  <c r="G1773" i="10"/>
  <c r="H1773" i="10"/>
  <c r="I1773" i="10" s="1"/>
  <c r="G1774" i="10"/>
  <c r="H1774" i="10" s="1"/>
  <c r="I1774" i="10"/>
  <c r="G1775" i="10"/>
  <c r="H1775" i="10"/>
  <c r="I1775" i="10" s="1"/>
  <c r="G1776" i="10"/>
  <c r="H1776" i="10" s="1"/>
  <c r="I1776" i="10"/>
  <c r="G1777" i="10"/>
  <c r="H1777" i="10"/>
  <c r="I1777" i="10" s="1"/>
  <c r="G1778" i="10"/>
  <c r="H1778" i="10" s="1"/>
  <c r="I1778" i="10"/>
  <c r="G1779" i="10"/>
  <c r="H1779" i="10"/>
  <c r="I1779" i="10" s="1"/>
  <c r="G1780" i="10"/>
  <c r="H1780" i="10" s="1"/>
  <c r="I1780" i="10"/>
  <c r="G1781" i="10"/>
  <c r="H1781" i="10"/>
  <c r="I1781" i="10" s="1"/>
  <c r="G1782" i="10"/>
  <c r="H1782" i="10" s="1"/>
  <c r="I1782" i="10"/>
  <c r="G1783" i="10"/>
  <c r="H1783" i="10"/>
  <c r="I1783" i="10" s="1"/>
  <c r="G1784" i="10"/>
  <c r="H1784" i="10" s="1"/>
  <c r="I1784" i="10"/>
  <c r="G1785" i="10"/>
  <c r="H1785" i="10"/>
  <c r="I1785" i="10" s="1"/>
  <c r="G1786" i="10"/>
  <c r="H1786" i="10" s="1"/>
  <c r="I1786" i="10"/>
  <c r="G1787" i="10"/>
  <c r="H1787" i="10"/>
  <c r="I1787" i="10" s="1"/>
  <c r="G1788" i="10"/>
  <c r="H1788" i="10" s="1"/>
  <c r="I1788" i="10"/>
  <c r="G1789" i="10"/>
  <c r="H1789" i="10"/>
  <c r="I1789" i="10" s="1"/>
  <c r="G1790" i="10"/>
  <c r="H1790" i="10" s="1"/>
  <c r="I1790" i="10"/>
  <c r="G1791" i="10"/>
  <c r="H1791" i="10"/>
  <c r="I1791" i="10" s="1"/>
  <c r="G1792" i="10"/>
  <c r="H1792" i="10" s="1"/>
  <c r="I1792" i="10"/>
  <c r="G1793" i="10"/>
  <c r="H1793" i="10"/>
  <c r="I1793" i="10" s="1"/>
  <c r="G1794" i="10"/>
  <c r="H1794" i="10" s="1"/>
  <c r="I1794" i="10"/>
  <c r="G1795" i="10"/>
  <c r="H1795" i="10"/>
  <c r="I1795" i="10" s="1"/>
  <c r="G1796" i="10"/>
  <c r="H1796" i="10" s="1"/>
  <c r="I1796" i="10"/>
  <c r="G1512" i="10"/>
  <c r="H1512" i="10"/>
  <c r="I1512" i="10" s="1"/>
  <c r="G1513" i="10"/>
  <c r="H1513" i="10" s="1"/>
  <c r="I1513" i="10"/>
  <c r="G1514" i="10"/>
  <c r="H1514" i="10"/>
  <c r="I1514" i="10" s="1"/>
  <c r="G1515" i="10"/>
  <c r="H1515" i="10" s="1"/>
  <c r="I1515" i="10"/>
  <c r="G1507" i="10"/>
  <c r="H1507" i="10"/>
  <c r="I1507" i="10" s="1"/>
  <c r="G1508" i="10"/>
  <c r="H1508" i="10" s="1"/>
  <c r="I1508" i="10"/>
  <c r="G1509" i="10"/>
  <c r="H1509" i="10"/>
  <c r="I1509" i="10" s="1"/>
  <c r="G1510" i="10"/>
  <c r="H1510" i="10" s="1"/>
  <c r="I1510" i="10"/>
  <c r="G1499" i="10"/>
  <c r="H1499" i="10"/>
  <c r="I1499" i="10" s="1"/>
  <c r="G1500" i="10"/>
  <c r="H1500" i="10" s="1"/>
  <c r="I1500" i="10"/>
  <c r="G1501" i="10"/>
  <c r="H1501" i="10"/>
  <c r="I1501" i="10" s="1"/>
  <c r="G1502" i="10"/>
  <c r="H1502" i="10" s="1"/>
  <c r="I1502" i="10"/>
  <c r="G1503" i="10"/>
  <c r="H1503" i="10"/>
  <c r="I1503" i="10" s="1"/>
  <c r="G1504" i="10"/>
  <c r="H1504" i="10" s="1"/>
  <c r="I1504" i="10"/>
  <c r="G1505" i="10"/>
  <c r="H1505" i="10"/>
  <c r="I1505" i="10" s="1"/>
  <c r="G1478" i="10"/>
  <c r="H1478" i="10" s="1"/>
  <c r="I1478" i="10"/>
  <c r="G1479" i="10"/>
  <c r="H1479" i="10"/>
  <c r="I1479" i="10" s="1"/>
  <c r="G1480" i="10"/>
  <c r="H1480" i="10" s="1"/>
  <c r="I1480" i="10"/>
  <c r="G1481" i="10"/>
  <c r="H1481" i="10"/>
  <c r="I1481" i="10" s="1"/>
  <c r="G1482" i="10"/>
  <c r="H1482" i="10" s="1"/>
  <c r="I1482" i="10"/>
  <c r="G1483" i="10"/>
  <c r="H1483" i="10"/>
  <c r="I1483" i="10" s="1"/>
  <c r="G1484" i="10"/>
  <c r="H1484" i="10" s="1"/>
  <c r="I1484" i="10" s="1"/>
  <c r="G1485" i="10"/>
  <c r="H1485" i="10"/>
  <c r="I1485" i="10" s="1"/>
  <c r="G1486" i="10"/>
  <c r="H1486" i="10" s="1"/>
  <c r="I1486" i="10" s="1"/>
  <c r="G1487" i="10"/>
  <c r="H1487" i="10"/>
  <c r="I1487" i="10" s="1"/>
  <c r="G1488" i="10"/>
  <c r="H1488" i="10" s="1"/>
  <c r="I1488" i="10" s="1"/>
  <c r="G1489" i="10"/>
  <c r="H1489" i="10"/>
  <c r="I1489" i="10" s="1"/>
  <c r="G1490" i="10"/>
  <c r="H1490" i="10" s="1"/>
  <c r="I1490" i="10" s="1"/>
  <c r="G1491" i="10"/>
  <c r="H1491" i="10"/>
  <c r="I1491" i="10" s="1"/>
  <c r="G1492" i="10"/>
  <c r="H1492" i="10" s="1"/>
  <c r="I1492" i="10" s="1"/>
  <c r="G1493" i="10"/>
  <c r="H1493" i="10"/>
  <c r="I1493" i="10" s="1"/>
  <c r="G1494" i="10"/>
  <c r="H1494" i="10" s="1"/>
  <c r="I1494" i="10" s="1"/>
  <c r="G1495" i="10"/>
  <c r="H1495" i="10"/>
  <c r="I1495" i="10" s="1"/>
  <c r="G1496" i="10"/>
  <c r="H1496" i="10" s="1"/>
  <c r="I1496" i="10" s="1"/>
  <c r="G1497" i="10"/>
  <c r="H1497" i="10"/>
  <c r="I1497" i="10" s="1"/>
  <c r="G1472" i="10"/>
  <c r="H1472" i="10" s="1"/>
  <c r="I1472" i="10" s="1"/>
  <c r="G1473" i="10"/>
  <c r="H1473" i="10"/>
  <c r="I1473" i="10" s="1"/>
  <c r="G1474" i="10"/>
  <c r="H1474" i="10" s="1"/>
  <c r="I1474" i="10" s="1"/>
  <c r="G1475" i="10"/>
  <c r="H1475" i="10"/>
  <c r="I1475" i="10" s="1"/>
  <c r="G1476" i="10"/>
  <c r="H1476" i="10" s="1"/>
  <c r="I1476" i="10" s="1"/>
  <c r="G1464" i="10"/>
  <c r="H1464" i="10"/>
  <c r="I1464" i="10" s="1"/>
  <c r="G1465" i="10"/>
  <c r="H1465" i="10" s="1"/>
  <c r="I1465" i="10" s="1"/>
  <c r="G1466" i="10"/>
  <c r="H1466" i="10"/>
  <c r="I1466" i="10" s="1"/>
  <c r="G1467" i="10"/>
  <c r="H1467" i="10" s="1"/>
  <c r="I1467" i="10" s="1"/>
  <c r="G1468" i="10"/>
  <c r="H1468" i="10"/>
  <c r="I1468" i="10" s="1"/>
  <c r="G1469" i="10"/>
  <c r="H1469" i="10" s="1"/>
  <c r="I1469" i="10" s="1"/>
  <c r="G1470" i="10"/>
  <c r="H1470" i="10"/>
  <c r="I1470" i="10" s="1"/>
  <c r="G1455" i="10"/>
  <c r="H1455" i="10" s="1"/>
  <c r="I1455" i="10" s="1"/>
  <c r="G1456" i="10"/>
  <c r="H1456" i="10"/>
  <c r="I1456" i="10" s="1"/>
  <c r="G1457" i="10"/>
  <c r="H1457" i="10" s="1"/>
  <c r="I1457" i="10" s="1"/>
  <c r="G1458" i="10"/>
  <c r="H1458" i="10"/>
  <c r="I1458" i="10" s="1"/>
  <c r="G1459" i="10"/>
  <c r="H1459" i="10" s="1"/>
  <c r="I1459" i="10" s="1"/>
  <c r="G1460" i="10"/>
  <c r="H1460" i="10"/>
  <c r="I1460" i="10" s="1"/>
  <c r="G1461" i="10"/>
  <c r="H1461" i="10" s="1"/>
  <c r="I1461" i="10" s="1"/>
  <c r="G1462" i="10"/>
  <c r="H1462" i="10"/>
  <c r="I1462" i="10" s="1"/>
  <c r="G1448" i="10"/>
  <c r="H1448" i="10" s="1"/>
  <c r="I1448" i="10" s="1"/>
  <c r="G1449" i="10"/>
  <c r="H1449" i="10"/>
  <c r="I1449" i="10" s="1"/>
  <c r="G1450" i="10"/>
  <c r="H1450" i="10" s="1"/>
  <c r="I1450" i="10" s="1"/>
  <c r="G1451" i="10"/>
  <c r="H1451" i="10"/>
  <c r="I1451" i="10" s="1"/>
  <c r="G1452" i="10"/>
  <c r="H1452" i="10" s="1"/>
  <c r="I1452" i="10" s="1"/>
  <c r="G1453" i="10"/>
  <c r="H1453" i="10"/>
  <c r="I1453" i="10" s="1"/>
  <c r="G1435" i="10"/>
  <c r="H1435" i="10" s="1"/>
  <c r="I1435" i="10" s="1"/>
  <c r="G1436" i="10"/>
  <c r="H1436" i="10"/>
  <c r="I1436" i="10" s="1"/>
  <c r="G1437" i="10"/>
  <c r="H1437" i="10" s="1"/>
  <c r="I1437" i="10" s="1"/>
  <c r="G1438" i="10"/>
  <c r="H1438" i="10"/>
  <c r="I1438" i="10" s="1"/>
  <c r="G1439" i="10"/>
  <c r="H1439" i="10" s="1"/>
  <c r="I1439" i="10" s="1"/>
  <c r="G1440" i="10"/>
  <c r="H1440" i="10"/>
  <c r="I1440" i="10" s="1"/>
  <c r="G1441" i="10"/>
  <c r="H1441" i="10" s="1"/>
  <c r="I1441" i="10" s="1"/>
  <c r="G1442" i="10"/>
  <c r="H1442" i="10"/>
  <c r="I1442" i="10" s="1"/>
  <c r="G1443" i="10"/>
  <c r="H1443" i="10" s="1"/>
  <c r="I1443" i="10" s="1"/>
  <c r="G1444" i="10"/>
  <c r="H1444" i="10"/>
  <c r="I1444" i="10" s="1"/>
  <c r="G1445" i="10"/>
  <c r="H1445" i="10" s="1"/>
  <c r="I1445" i="10" s="1"/>
  <c r="G1446" i="10"/>
  <c r="H1446" i="10"/>
  <c r="I1446" i="10" s="1"/>
  <c r="G1429" i="10"/>
  <c r="H1429" i="10" s="1"/>
  <c r="I1429" i="10" s="1"/>
  <c r="G1430" i="10"/>
  <c r="H1430" i="10"/>
  <c r="I1430" i="10" s="1"/>
  <c r="G1431" i="10"/>
  <c r="H1431" i="10" s="1"/>
  <c r="I1431" i="10" s="1"/>
  <c r="G1432" i="10"/>
  <c r="H1432" i="10"/>
  <c r="I1432" i="10" s="1"/>
  <c r="G1433" i="10"/>
  <c r="H1433" i="10" s="1"/>
  <c r="I1433" i="10" s="1"/>
  <c r="G1407" i="10"/>
  <c r="H1407" i="10"/>
  <c r="I1407" i="10" s="1"/>
  <c r="G1408" i="10"/>
  <c r="H1408" i="10" s="1"/>
  <c r="I1408" i="10" s="1"/>
  <c r="G1409" i="10"/>
  <c r="H1409" i="10"/>
  <c r="I1409" i="10" s="1"/>
  <c r="G1410" i="10"/>
  <c r="H1410" i="10" s="1"/>
  <c r="I1410" i="10" s="1"/>
  <c r="G1411" i="10"/>
  <c r="H1411" i="10"/>
  <c r="I1411" i="10" s="1"/>
  <c r="G1412" i="10"/>
  <c r="H1412" i="10" s="1"/>
  <c r="I1412" i="10" s="1"/>
  <c r="G1413" i="10"/>
  <c r="H1413" i="10"/>
  <c r="I1413" i="10" s="1"/>
  <c r="G1414" i="10"/>
  <c r="H1414" i="10" s="1"/>
  <c r="I1414" i="10" s="1"/>
  <c r="G1415" i="10"/>
  <c r="H1415" i="10"/>
  <c r="I1415" i="10" s="1"/>
  <c r="G1416" i="10"/>
  <c r="H1416" i="10" s="1"/>
  <c r="I1416" i="10" s="1"/>
  <c r="G1417" i="10"/>
  <c r="H1417" i="10"/>
  <c r="I1417" i="10" s="1"/>
  <c r="G1418" i="10"/>
  <c r="H1418" i="10" s="1"/>
  <c r="I1418" i="10" s="1"/>
  <c r="G1419" i="10"/>
  <c r="H1419" i="10"/>
  <c r="I1419" i="10" s="1"/>
  <c r="G1420" i="10"/>
  <c r="H1420" i="10" s="1"/>
  <c r="I1420" i="10" s="1"/>
  <c r="G1421" i="10"/>
  <c r="H1421" i="10"/>
  <c r="I1421" i="10" s="1"/>
  <c r="G1422" i="10"/>
  <c r="H1422" i="10" s="1"/>
  <c r="I1422" i="10" s="1"/>
  <c r="G1423" i="10"/>
  <c r="H1423" i="10"/>
  <c r="I1423" i="10" s="1"/>
  <c r="G1424" i="10"/>
  <c r="H1424" i="10" s="1"/>
  <c r="I1424" i="10" s="1"/>
  <c r="G1425" i="10"/>
  <c r="H1425" i="10"/>
  <c r="I1425" i="10" s="1"/>
  <c r="G1426" i="10"/>
  <c r="H1426" i="10" s="1"/>
  <c r="I1426" i="10" s="1"/>
  <c r="G1427" i="10"/>
  <c r="H1427" i="10"/>
  <c r="I1427" i="10" s="1"/>
  <c r="G1366" i="10"/>
  <c r="H1366" i="10" s="1"/>
  <c r="I1366" i="10" s="1"/>
  <c r="G1367" i="10"/>
  <c r="H1367" i="10"/>
  <c r="I1367" i="10" s="1"/>
  <c r="G1368" i="10"/>
  <c r="H1368" i="10" s="1"/>
  <c r="I1368" i="10" s="1"/>
  <c r="G1369" i="10"/>
  <c r="H1369" i="10"/>
  <c r="I1369" i="10" s="1"/>
  <c r="G1370" i="10"/>
  <c r="H1370" i="10" s="1"/>
  <c r="I1370" i="10" s="1"/>
  <c r="G1371" i="10"/>
  <c r="H1371" i="10"/>
  <c r="I1371" i="10" s="1"/>
  <c r="G1372" i="10"/>
  <c r="H1372" i="10" s="1"/>
  <c r="I1372" i="10" s="1"/>
  <c r="G1373" i="10"/>
  <c r="H1373" i="10"/>
  <c r="I1373" i="10" s="1"/>
  <c r="G1374" i="10"/>
  <c r="H1374" i="10" s="1"/>
  <c r="I1374" i="10" s="1"/>
  <c r="G1375" i="10"/>
  <c r="H1375" i="10"/>
  <c r="I1375" i="10" s="1"/>
  <c r="G1376" i="10"/>
  <c r="H1376" i="10" s="1"/>
  <c r="I1376" i="10" s="1"/>
  <c r="G1377" i="10"/>
  <c r="H1377" i="10"/>
  <c r="I1377" i="10" s="1"/>
  <c r="G1378" i="10"/>
  <c r="H1378" i="10" s="1"/>
  <c r="I1378" i="10" s="1"/>
  <c r="G1379" i="10"/>
  <c r="H1379" i="10"/>
  <c r="I1379" i="10" s="1"/>
  <c r="G1380" i="10"/>
  <c r="H1380" i="10" s="1"/>
  <c r="I1380" i="10" s="1"/>
  <c r="G1381" i="10"/>
  <c r="H1381" i="10"/>
  <c r="I1381" i="10" s="1"/>
  <c r="G1382" i="10"/>
  <c r="H1382" i="10" s="1"/>
  <c r="I1382" i="10" s="1"/>
  <c r="G1383" i="10"/>
  <c r="H1383" i="10"/>
  <c r="I1383" i="10" s="1"/>
  <c r="G1384" i="10"/>
  <c r="H1384" i="10" s="1"/>
  <c r="I1384" i="10" s="1"/>
  <c r="G1385" i="10"/>
  <c r="H1385" i="10"/>
  <c r="I1385" i="10" s="1"/>
  <c r="G1386" i="10"/>
  <c r="H1386" i="10" s="1"/>
  <c r="I1386" i="10" s="1"/>
  <c r="G1387" i="10"/>
  <c r="H1387" i="10"/>
  <c r="I1387" i="10" s="1"/>
  <c r="G1388" i="10"/>
  <c r="H1388" i="10" s="1"/>
  <c r="I1388" i="10" s="1"/>
  <c r="G1389" i="10"/>
  <c r="H1389" i="10"/>
  <c r="I1389" i="10" s="1"/>
  <c r="G1390" i="10"/>
  <c r="H1390" i="10" s="1"/>
  <c r="I1390" i="10" s="1"/>
  <c r="G1391" i="10"/>
  <c r="H1391" i="10"/>
  <c r="I1391" i="10" s="1"/>
  <c r="G1392" i="10"/>
  <c r="H1392" i="10" s="1"/>
  <c r="I1392" i="10" s="1"/>
  <c r="G1393" i="10"/>
  <c r="H1393" i="10"/>
  <c r="I1393" i="10" s="1"/>
  <c r="G1394" i="10"/>
  <c r="H1394" i="10" s="1"/>
  <c r="I1394" i="10" s="1"/>
  <c r="G1395" i="10"/>
  <c r="H1395" i="10"/>
  <c r="I1395" i="10" s="1"/>
  <c r="G1396" i="10"/>
  <c r="H1396" i="10" s="1"/>
  <c r="I1396" i="10" s="1"/>
  <c r="G1397" i="10"/>
  <c r="H1397" i="10"/>
  <c r="I1397" i="10" s="1"/>
  <c r="G1398" i="10"/>
  <c r="H1398" i="10" s="1"/>
  <c r="I1398" i="10" s="1"/>
  <c r="G1399" i="10"/>
  <c r="H1399" i="10"/>
  <c r="I1399" i="10" s="1"/>
  <c r="G1400" i="10"/>
  <c r="H1400" i="10" s="1"/>
  <c r="I1400" i="10" s="1"/>
  <c r="G1401" i="10"/>
  <c r="H1401" i="10"/>
  <c r="I1401" i="10" s="1"/>
  <c r="G1402" i="10"/>
  <c r="H1402" i="10" s="1"/>
  <c r="I1402" i="10" s="1"/>
  <c r="G1403" i="10"/>
  <c r="H1403" i="10"/>
  <c r="I1403" i="10" s="1"/>
  <c r="G1404" i="10"/>
  <c r="H1404" i="10" s="1"/>
  <c r="I1404" i="10" s="1"/>
  <c r="G1405" i="10"/>
  <c r="H1405" i="10"/>
  <c r="I1405" i="10" s="1"/>
  <c r="G1323" i="10"/>
  <c r="H1323" i="10" s="1"/>
  <c r="I1323" i="10" s="1"/>
  <c r="G1324" i="10"/>
  <c r="H1324" i="10"/>
  <c r="I1324" i="10" s="1"/>
  <c r="G1325" i="10"/>
  <c r="H1325" i="10" s="1"/>
  <c r="I1325" i="10" s="1"/>
  <c r="G1326" i="10"/>
  <c r="H1326" i="10"/>
  <c r="I1326" i="10" s="1"/>
  <c r="G1328" i="10"/>
  <c r="H1328" i="10" s="1"/>
  <c r="I1328" i="10" s="1"/>
  <c r="G1330" i="10"/>
  <c r="H1330" i="10"/>
  <c r="I1330" i="10" s="1"/>
  <c r="G1332" i="10"/>
  <c r="H1332" i="10" s="1"/>
  <c r="I1332" i="10" s="1"/>
  <c r="G1333" i="10"/>
  <c r="H1333" i="10"/>
  <c r="I1333" i="10" s="1"/>
  <c r="G1334" i="10"/>
  <c r="H1334" i="10" s="1"/>
  <c r="I1334" i="10" s="1"/>
  <c r="G1335" i="10"/>
  <c r="H1335" i="10"/>
  <c r="I1335" i="10" s="1"/>
  <c r="G1336" i="10"/>
  <c r="H1336" i="10" s="1"/>
  <c r="I1336" i="10" s="1"/>
  <c r="G1337" i="10"/>
  <c r="H1337" i="10"/>
  <c r="I1337" i="10" s="1"/>
  <c r="G1338" i="10"/>
  <c r="H1338" i="10" s="1"/>
  <c r="I1338" i="10"/>
  <c r="G1339" i="10"/>
  <c r="H1339" i="10"/>
  <c r="I1339" i="10" s="1"/>
  <c r="G1340" i="10"/>
  <c r="H1340" i="10" s="1"/>
  <c r="I1340" i="10"/>
  <c r="G1341" i="10"/>
  <c r="H1341" i="10"/>
  <c r="I1341" i="10" s="1"/>
  <c r="G1342" i="10"/>
  <c r="H1342" i="10" s="1"/>
  <c r="I1342" i="10"/>
  <c r="G1343" i="10"/>
  <c r="H1343" i="10"/>
  <c r="I1343" i="10" s="1"/>
  <c r="G1344" i="10"/>
  <c r="H1344" i="10" s="1"/>
  <c r="I1344" i="10"/>
  <c r="G1345" i="10"/>
  <c r="H1345" i="10"/>
  <c r="I1345" i="10" s="1"/>
  <c r="G1346" i="10"/>
  <c r="H1346" i="10" s="1"/>
  <c r="I1346" i="10"/>
  <c r="G1347" i="10"/>
  <c r="H1347" i="10"/>
  <c r="I1347" i="10" s="1"/>
  <c r="G1348" i="10"/>
  <c r="H1348" i="10" s="1"/>
  <c r="I1348" i="10"/>
  <c r="G1349" i="10"/>
  <c r="H1349" i="10"/>
  <c r="I1349" i="10" s="1"/>
  <c r="G1350" i="10"/>
  <c r="H1350" i="10" s="1"/>
  <c r="I1350" i="10"/>
  <c r="G1351" i="10"/>
  <c r="H1351" i="10"/>
  <c r="I1351" i="10" s="1"/>
  <c r="G1352" i="10"/>
  <c r="H1352" i="10" s="1"/>
  <c r="I1352" i="10"/>
  <c r="G1353" i="10"/>
  <c r="H1353" i="10"/>
  <c r="I1353" i="10" s="1"/>
  <c r="G1354" i="10"/>
  <c r="H1354" i="10" s="1"/>
  <c r="I1354" i="10"/>
  <c r="G1355" i="10"/>
  <c r="H1355" i="10"/>
  <c r="I1355" i="10" s="1"/>
  <c r="G1356" i="10"/>
  <c r="H1356" i="10" s="1"/>
  <c r="I1356" i="10"/>
  <c r="G1357" i="10"/>
  <c r="H1357" i="10"/>
  <c r="I1357" i="10" s="1"/>
  <c r="G1358" i="10"/>
  <c r="H1358" i="10" s="1"/>
  <c r="I1358" i="10"/>
  <c r="G1359" i="10"/>
  <c r="H1359" i="10"/>
  <c r="I1359" i="10" s="1"/>
  <c r="G1360" i="10"/>
  <c r="H1360" i="10" s="1"/>
  <c r="I1360" i="10"/>
  <c r="G1361" i="10"/>
  <c r="H1361" i="10"/>
  <c r="I1361" i="10" s="1"/>
  <c r="G1362" i="10"/>
  <c r="H1362" i="10" s="1"/>
  <c r="I1362" i="10"/>
  <c r="G1363" i="10"/>
  <c r="H1363" i="10"/>
  <c r="I1363" i="10" s="1"/>
  <c r="G1364" i="10"/>
  <c r="H1364" i="10" s="1"/>
  <c r="I1364" i="10"/>
  <c r="G1313" i="10"/>
  <c r="H1313" i="10"/>
  <c r="I1313" i="10" s="1"/>
  <c r="G1314" i="10"/>
  <c r="H1314" i="10" s="1"/>
  <c r="I1314" i="10"/>
  <c r="G1315" i="10"/>
  <c r="H1315" i="10"/>
  <c r="I1315" i="10" s="1"/>
  <c r="G1316" i="10"/>
  <c r="H1316" i="10" s="1"/>
  <c r="I1316" i="10"/>
  <c r="G1317" i="10"/>
  <c r="H1317" i="10"/>
  <c r="I1317" i="10" s="1"/>
  <c r="G1318" i="10"/>
  <c r="H1318" i="10" s="1"/>
  <c r="I1318" i="10"/>
  <c r="G1319" i="10"/>
  <c r="H1319" i="10"/>
  <c r="I1319" i="10" s="1"/>
  <c r="G1320" i="10"/>
  <c r="H1320" i="10" s="1"/>
  <c r="I1320" i="10"/>
  <c r="G1321" i="10"/>
  <c r="H1321" i="10"/>
  <c r="I1321" i="10" s="1"/>
  <c r="G1274" i="10"/>
  <c r="H1274" i="10" s="1"/>
  <c r="I1274" i="10"/>
  <c r="G1275" i="10"/>
  <c r="H1275" i="10"/>
  <c r="I1275" i="10" s="1"/>
  <c r="G1276" i="10"/>
  <c r="H1276" i="10" s="1"/>
  <c r="I1276" i="10"/>
  <c r="G1277" i="10"/>
  <c r="H1277" i="10"/>
  <c r="I1277" i="10" s="1"/>
  <c r="G1278" i="10"/>
  <c r="H1278" i="10" s="1"/>
  <c r="I1278" i="10"/>
  <c r="G1279" i="10"/>
  <c r="H1279" i="10"/>
  <c r="I1279" i="10" s="1"/>
  <c r="G1280" i="10"/>
  <c r="H1280" i="10" s="1"/>
  <c r="I1280" i="10"/>
  <c r="G1281" i="10"/>
  <c r="H1281" i="10"/>
  <c r="I1281" i="10" s="1"/>
  <c r="G1282" i="10"/>
  <c r="H1282" i="10" s="1"/>
  <c r="I1282" i="10"/>
  <c r="G1283" i="10"/>
  <c r="H1283" i="10"/>
  <c r="I1283" i="10" s="1"/>
  <c r="G1284" i="10"/>
  <c r="H1284" i="10" s="1"/>
  <c r="I1284" i="10"/>
  <c r="G1285" i="10"/>
  <c r="H1285" i="10"/>
  <c r="I1285" i="10" s="1"/>
  <c r="G1286" i="10"/>
  <c r="H1286" i="10" s="1"/>
  <c r="I1286" i="10"/>
  <c r="G1287" i="10"/>
  <c r="H1287" i="10"/>
  <c r="I1287" i="10" s="1"/>
  <c r="G1288" i="10"/>
  <c r="H1288" i="10" s="1"/>
  <c r="I1288" i="10"/>
  <c r="G1289" i="10"/>
  <c r="H1289" i="10"/>
  <c r="I1289" i="10" s="1"/>
  <c r="G1290" i="10"/>
  <c r="H1290" i="10" s="1"/>
  <c r="I1290" i="10"/>
  <c r="G1291" i="10"/>
  <c r="H1291" i="10"/>
  <c r="I1291" i="10" s="1"/>
  <c r="G1292" i="10"/>
  <c r="H1292" i="10" s="1"/>
  <c r="I1292" i="10"/>
  <c r="G1293" i="10"/>
  <c r="H1293" i="10"/>
  <c r="I1293" i="10" s="1"/>
  <c r="G1294" i="10"/>
  <c r="H1294" i="10" s="1"/>
  <c r="I1294" i="10"/>
  <c r="G1295" i="10"/>
  <c r="H1295" i="10"/>
  <c r="I1295" i="10" s="1"/>
  <c r="G1296" i="10"/>
  <c r="H1296" i="10" s="1"/>
  <c r="I1296" i="10"/>
  <c r="G1297" i="10"/>
  <c r="H1297" i="10"/>
  <c r="I1297" i="10" s="1"/>
  <c r="G1298" i="10"/>
  <c r="H1298" i="10" s="1"/>
  <c r="I1298" i="10"/>
  <c r="G1299" i="10"/>
  <c r="H1299" i="10"/>
  <c r="I1299" i="10" s="1"/>
  <c r="G1300" i="10"/>
  <c r="H1300" i="10" s="1"/>
  <c r="I1300" i="10"/>
  <c r="G1301" i="10"/>
  <c r="H1301" i="10"/>
  <c r="I1301" i="10" s="1"/>
  <c r="G1302" i="10"/>
  <c r="H1302" i="10" s="1"/>
  <c r="I1302" i="10"/>
  <c r="G1303" i="10"/>
  <c r="H1303" i="10"/>
  <c r="I1303" i="10" s="1"/>
  <c r="G1304" i="10"/>
  <c r="H1304" i="10" s="1"/>
  <c r="I1304" i="10"/>
  <c r="G1305" i="10"/>
  <c r="H1305" i="10"/>
  <c r="I1305" i="10" s="1"/>
  <c r="G1306" i="10"/>
  <c r="H1306" i="10" s="1"/>
  <c r="I1306" i="10"/>
  <c r="G1307" i="10"/>
  <c r="H1307" i="10"/>
  <c r="I1307" i="10" s="1"/>
  <c r="G1308" i="10"/>
  <c r="H1308" i="10" s="1"/>
  <c r="I1308" i="10"/>
  <c r="G1309" i="10"/>
  <c r="H1309" i="10"/>
  <c r="I1309" i="10" s="1"/>
  <c r="G1310" i="10"/>
  <c r="H1310" i="10" s="1"/>
  <c r="I1310" i="10"/>
  <c r="G1311" i="10"/>
  <c r="H1311" i="10"/>
  <c r="I1311" i="10" s="1"/>
  <c r="G1266" i="10"/>
  <c r="H1266" i="10" s="1"/>
  <c r="I1266" i="10"/>
  <c r="G1267" i="10"/>
  <c r="H1267" i="10"/>
  <c r="I1267" i="10" s="1"/>
  <c r="G1268" i="10"/>
  <c r="H1268" i="10" s="1"/>
  <c r="I1268" i="10"/>
  <c r="G1269" i="10"/>
  <c r="H1269" i="10"/>
  <c r="I1269" i="10" s="1"/>
  <c r="G1270" i="10"/>
  <c r="H1270" i="10" s="1"/>
  <c r="I1270" i="10"/>
  <c r="G1271" i="10"/>
  <c r="H1271" i="10"/>
  <c r="I1271" i="10" s="1"/>
  <c r="G1272" i="10"/>
  <c r="H1272" i="10" s="1"/>
  <c r="I1272" i="10"/>
  <c r="G1254" i="10"/>
  <c r="H1254" i="10"/>
  <c r="I1254" i="10" s="1"/>
  <c r="G1255" i="10"/>
  <c r="H1255" i="10" s="1"/>
  <c r="I1255" i="10"/>
  <c r="G1256" i="10"/>
  <c r="H1256" i="10"/>
  <c r="I1256" i="10" s="1"/>
  <c r="G1257" i="10"/>
  <c r="H1257" i="10" s="1"/>
  <c r="I1257" i="10"/>
  <c r="G1258" i="10"/>
  <c r="H1258" i="10"/>
  <c r="I1258" i="10" s="1"/>
  <c r="G1259" i="10"/>
  <c r="H1259" i="10" s="1"/>
  <c r="I1259" i="10"/>
  <c r="G1260" i="10"/>
  <c r="H1260" i="10"/>
  <c r="I1260" i="10" s="1"/>
  <c r="G1261" i="10"/>
  <c r="H1261" i="10" s="1"/>
  <c r="I1261" i="10"/>
  <c r="G1262" i="10"/>
  <c r="H1262" i="10"/>
  <c r="I1262" i="10" s="1"/>
  <c r="G1263" i="10"/>
  <c r="H1263" i="10" s="1"/>
  <c r="I1263" i="10"/>
  <c r="G1264" i="10"/>
  <c r="H1264" i="10"/>
  <c r="I1264" i="10" s="1"/>
  <c r="G1228" i="10"/>
  <c r="H1228" i="10" s="1"/>
  <c r="I1228" i="10"/>
  <c r="G1229" i="10"/>
  <c r="H1229" i="10"/>
  <c r="I1229" i="10" s="1"/>
  <c r="G1230" i="10"/>
  <c r="H1230" i="10" s="1"/>
  <c r="I1230" i="10"/>
  <c r="G1231" i="10"/>
  <c r="H1231" i="10"/>
  <c r="I1231" i="10" s="1"/>
  <c r="G1232" i="10"/>
  <c r="H1232" i="10" s="1"/>
  <c r="I1232" i="10"/>
  <c r="G1233" i="10"/>
  <c r="H1233" i="10"/>
  <c r="I1233" i="10" s="1"/>
  <c r="G1234" i="10"/>
  <c r="H1234" i="10" s="1"/>
  <c r="I1234" i="10"/>
  <c r="G1235" i="10"/>
  <c r="H1235" i="10"/>
  <c r="I1235" i="10" s="1"/>
  <c r="G1236" i="10"/>
  <c r="H1236" i="10" s="1"/>
  <c r="I1236" i="10"/>
  <c r="G1237" i="10"/>
  <c r="H1237" i="10"/>
  <c r="I1237" i="10" s="1"/>
  <c r="G1238" i="10"/>
  <c r="H1238" i="10" s="1"/>
  <c r="I1238" i="10"/>
  <c r="G1239" i="10"/>
  <c r="H1239" i="10"/>
  <c r="I1239" i="10" s="1"/>
  <c r="G1240" i="10"/>
  <c r="H1240" i="10" s="1"/>
  <c r="I1240" i="10"/>
  <c r="G1241" i="10"/>
  <c r="H1241" i="10"/>
  <c r="I1241" i="10" s="1"/>
  <c r="G1242" i="10"/>
  <c r="H1242" i="10" s="1"/>
  <c r="I1242" i="10"/>
  <c r="G1243" i="10"/>
  <c r="H1243" i="10"/>
  <c r="I1243" i="10" s="1"/>
  <c r="G1244" i="10"/>
  <c r="H1244" i="10" s="1"/>
  <c r="I1244" i="10"/>
  <c r="G1245" i="10"/>
  <c r="H1245" i="10"/>
  <c r="I1245" i="10" s="1"/>
  <c r="G1246" i="10"/>
  <c r="H1246" i="10" s="1"/>
  <c r="I1246" i="10"/>
  <c r="G1247" i="10"/>
  <c r="H1247" i="10"/>
  <c r="I1247" i="10" s="1"/>
  <c r="G1248" i="10"/>
  <c r="H1248" i="10" s="1"/>
  <c r="I1248" i="10"/>
  <c r="G1249" i="10"/>
  <c r="H1249" i="10"/>
  <c r="I1249" i="10" s="1"/>
  <c r="G1250" i="10"/>
  <c r="H1250" i="10" s="1"/>
  <c r="I1250" i="10"/>
  <c r="G1251" i="10"/>
  <c r="H1251" i="10"/>
  <c r="I1251" i="10" s="1"/>
  <c r="G1252" i="10"/>
  <c r="H1252" i="10" s="1"/>
  <c r="I1252" i="10"/>
  <c r="G1218" i="10"/>
  <c r="H1218" i="10"/>
  <c r="I1218" i="10" s="1"/>
  <c r="G1219" i="10"/>
  <c r="H1219" i="10" s="1"/>
  <c r="I1219" i="10"/>
  <c r="G1220" i="10"/>
  <c r="H1220" i="10"/>
  <c r="I1220" i="10" s="1"/>
  <c r="G1221" i="10"/>
  <c r="H1221" i="10" s="1"/>
  <c r="I1221" i="10"/>
  <c r="G1222" i="10"/>
  <c r="H1222" i="10"/>
  <c r="I1222" i="10" s="1"/>
  <c r="G1223" i="10"/>
  <c r="H1223" i="10" s="1"/>
  <c r="I1223" i="10"/>
  <c r="G1224" i="10"/>
  <c r="H1224" i="10"/>
  <c r="I1224" i="10" s="1"/>
  <c r="G1225" i="10"/>
  <c r="H1225" i="10" s="1"/>
  <c r="I1225" i="10"/>
  <c r="G1226" i="10"/>
  <c r="H1226" i="10"/>
  <c r="I1226" i="10" s="1"/>
  <c r="G1207" i="10"/>
  <c r="H1207" i="10" s="1"/>
  <c r="I1207" i="10"/>
  <c r="G1208" i="10"/>
  <c r="H1208" i="10"/>
  <c r="I1208" i="10" s="1"/>
  <c r="G1209" i="10"/>
  <c r="H1209" i="10" s="1"/>
  <c r="I1209" i="10"/>
  <c r="G1210" i="10"/>
  <c r="H1210" i="10"/>
  <c r="I1210" i="10" s="1"/>
  <c r="G1211" i="10"/>
  <c r="H1211" i="10" s="1"/>
  <c r="I1211" i="10"/>
  <c r="G1212" i="10"/>
  <c r="H1212" i="10"/>
  <c r="I1212" i="10" s="1"/>
  <c r="G1213" i="10"/>
  <c r="H1213" i="10" s="1"/>
  <c r="I1213" i="10"/>
  <c r="G1214" i="10"/>
  <c r="H1214" i="10"/>
  <c r="I1214" i="10" s="1"/>
  <c r="G1215" i="10"/>
  <c r="H1215" i="10" s="1"/>
  <c r="I1215" i="10"/>
  <c r="G1216" i="10"/>
  <c r="H1216" i="10"/>
  <c r="I1216" i="10" s="1"/>
  <c r="G1196" i="10"/>
  <c r="H1196" i="10" s="1"/>
  <c r="I1196" i="10"/>
  <c r="G1197" i="10"/>
  <c r="H1197" i="10"/>
  <c r="I1197" i="10" s="1"/>
  <c r="G1198" i="10"/>
  <c r="H1198" i="10" s="1"/>
  <c r="I1198" i="10"/>
  <c r="G1199" i="10"/>
  <c r="H1199" i="10"/>
  <c r="I1199" i="10" s="1"/>
  <c r="G1200" i="10"/>
  <c r="H1200" i="10" s="1"/>
  <c r="I1200" i="10"/>
  <c r="G1201" i="10"/>
  <c r="H1201" i="10"/>
  <c r="I1201" i="10" s="1"/>
  <c r="G1202" i="10"/>
  <c r="H1202" i="10" s="1"/>
  <c r="I1202" i="10"/>
  <c r="G1203" i="10"/>
  <c r="H1203" i="10"/>
  <c r="I1203" i="10" s="1"/>
  <c r="G1204" i="10"/>
  <c r="H1204" i="10" s="1"/>
  <c r="I1204" i="10"/>
  <c r="G1205" i="10"/>
  <c r="H1205" i="10"/>
  <c r="I1205" i="10" s="1"/>
  <c r="G1190" i="10"/>
  <c r="H1190" i="10" s="1"/>
  <c r="I1190" i="10"/>
  <c r="G1191" i="10"/>
  <c r="H1191" i="10"/>
  <c r="I1191" i="10" s="1"/>
  <c r="G1192" i="10"/>
  <c r="H1192" i="10" s="1"/>
  <c r="I1192" i="10"/>
  <c r="G1193" i="10"/>
  <c r="H1193" i="10"/>
  <c r="I1193" i="10" s="1"/>
  <c r="G1194" i="10"/>
  <c r="H1194" i="10" s="1"/>
  <c r="I1194" i="10"/>
  <c r="G1177" i="10"/>
  <c r="H1177" i="10"/>
  <c r="I1177" i="10" s="1"/>
  <c r="G1178" i="10"/>
  <c r="H1178" i="10" s="1"/>
  <c r="I1178" i="10"/>
  <c r="G1179" i="10"/>
  <c r="H1179" i="10"/>
  <c r="I1179" i="10" s="1"/>
  <c r="G1180" i="10"/>
  <c r="H1180" i="10" s="1"/>
  <c r="I1180" i="10"/>
  <c r="G1181" i="10"/>
  <c r="H1181" i="10"/>
  <c r="I1181" i="10" s="1"/>
  <c r="G1182" i="10"/>
  <c r="H1182" i="10" s="1"/>
  <c r="I1182" i="10"/>
  <c r="G1183" i="10"/>
  <c r="H1183" i="10"/>
  <c r="I1183" i="10" s="1"/>
  <c r="G1184" i="10"/>
  <c r="H1184" i="10" s="1"/>
  <c r="I1184" i="10"/>
  <c r="G1185" i="10"/>
  <c r="H1185" i="10"/>
  <c r="I1185" i="10" s="1"/>
  <c r="G1186" i="10"/>
  <c r="H1186" i="10" s="1"/>
  <c r="I1186" i="10"/>
  <c r="G1187" i="10"/>
  <c r="H1187" i="10"/>
  <c r="I1187" i="10" s="1"/>
  <c r="G1188" i="10"/>
  <c r="H1188" i="10" s="1"/>
  <c r="I1188" i="10"/>
  <c r="G1166" i="10"/>
  <c r="H1166" i="10"/>
  <c r="I1166" i="10" s="1"/>
  <c r="G1167" i="10"/>
  <c r="H1167" i="10" s="1"/>
  <c r="I1167" i="10"/>
  <c r="G1168" i="10"/>
  <c r="H1168" i="10"/>
  <c r="I1168" i="10" s="1"/>
  <c r="G1169" i="10"/>
  <c r="H1169" i="10" s="1"/>
  <c r="I1169" i="10"/>
  <c r="G1170" i="10"/>
  <c r="H1170" i="10"/>
  <c r="I1170" i="10" s="1"/>
  <c r="G1171" i="10"/>
  <c r="H1171" i="10" s="1"/>
  <c r="I1171" i="10"/>
  <c r="G1172" i="10"/>
  <c r="H1172" i="10"/>
  <c r="I1172" i="10" s="1"/>
  <c r="G1173" i="10"/>
  <c r="H1173" i="10" s="1"/>
  <c r="I1173" i="10"/>
  <c r="G1174" i="10"/>
  <c r="H1174" i="10"/>
  <c r="I1174" i="10" s="1"/>
  <c r="G1175" i="10"/>
  <c r="H1175" i="10" s="1"/>
  <c r="I1175" i="10"/>
  <c r="G1148" i="10"/>
  <c r="H1148" i="10"/>
  <c r="I1148" i="10" s="1"/>
  <c r="G1149" i="10"/>
  <c r="H1149" i="10" s="1"/>
  <c r="I1149" i="10"/>
  <c r="G1150" i="10"/>
  <c r="H1150" i="10"/>
  <c r="I1150" i="10" s="1"/>
  <c r="G1151" i="10"/>
  <c r="H1151" i="10" s="1"/>
  <c r="I1151" i="10"/>
  <c r="G1152" i="10"/>
  <c r="H1152" i="10"/>
  <c r="I1152" i="10" s="1"/>
  <c r="G1153" i="10"/>
  <c r="H1153" i="10" s="1"/>
  <c r="I1153" i="10"/>
  <c r="G1154" i="10"/>
  <c r="H1154" i="10"/>
  <c r="I1154" i="10" s="1"/>
  <c r="G1155" i="10"/>
  <c r="H1155" i="10" s="1"/>
  <c r="I1155" i="10"/>
  <c r="G1156" i="10"/>
  <c r="H1156" i="10"/>
  <c r="I1156" i="10" s="1"/>
  <c r="G1157" i="10"/>
  <c r="H1157" i="10" s="1"/>
  <c r="I1157" i="10"/>
  <c r="G1158" i="10"/>
  <c r="H1158" i="10"/>
  <c r="I1158" i="10" s="1"/>
  <c r="G1159" i="10"/>
  <c r="H1159" i="10" s="1"/>
  <c r="I1159" i="10"/>
  <c r="G1160" i="10"/>
  <c r="H1160" i="10"/>
  <c r="I1160" i="10" s="1"/>
  <c r="G1161" i="10"/>
  <c r="H1161" i="10" s="1"/>
  <c r="I1161" i="10"/>
  <c r="G1162" i="10"/>
  <c r="H1162" i="10"/>
  <c r="I1162" i="10" s="1"/>
  <c r="G1163" i="10"/>
  <c r="H1163" i="10" s="1"/>
  <c r="I1163" i="10"/>
  <c r="G1164" i="10"/>
  <c r="H1164" i="10"/>
  <c r="I1164" i="10" s="1"/>
  <c r="G1116" i="10"/>
  <c r="H1116" i="10" s="1"/>
  <c r="I1116" i="10"/>
  <c r="G1117" i="10"/>
  <c r="H1117" i="10"/>
  <c r="I1117" i="10" s="1"/>
  <c r="G1118" i="10"/>
  <c r="H1118" i="10" s="1"/>
  <c r="I1118" i="10"/>
  <c r="G1119" i="10"/>
  <c r="H1119" i="10"/>
  <c r="I1119" i="10" s="1"/>
  <c r="G1120" i="10"/>
  <c r="H1120" i="10" s="1"/>
  <c r="I1120" i="10"/>
  <c r="G1121" i="10"/>
  <c r="H1121" i="10"/>
  <c r="I1121" i="10" s="1"/>
  <c r="G1122" i="10"/>
  <c r="H1122" i="10" s="1"/>
  <c r="I1122" i="10"/>
  <c r="G1123" i="10"/>
  <c r="H1123" i="10"/>
  <c r="I1123" i="10" s="1"/>
  <c r="G1124" i="10"/>
  <c r="H1124" i="10" s="1"/>
  <c r="I1124" i="10"/>
  <c r="G1125" i="10"/>
  <c r="H1125" i="10"/>
  <c r="I1125" i="10" s="1"/>
  <c r="G1126" i="10"/>
  <c r="H1126" i="10" s="1"/>
  <c r="I1126" i="10"/>
  <c r="G1127" i="10"/>
  <c r="H1127" i="10"/>
  <c r="I1127" i="10" s="1"/>
  <c r="G1128" i="10"/>
  <c r="H1128" i="10" s="1"/>
  <c r="I1128" i="10"/>
  <c r="G1129" i="10"/>
  <c r="H1129" i="10"/>
  <c r="I1129" i="10" s="1"/>
  <c r="G1130" i="10"/>
  <c r="H1130" i="10" s="1"/>
  <c r="I1130" i="10"/>
  <c r="G1131" i="10"/>
  <c r="H1131" i="10"/>
  <c r="I1131" i="10" s="1"/>
  <c r="G1132" i="10"/>
  <c r="H1132" i="10" s="1"/>
  <c r="I1132" i="10"/>
  <c r="G1133" i="10"/>
  <c r="H1133" i="10"/>
  <c r="I1133" i="10" s="1"/>
  <c r="G1134" i="10"/>
  <c r="H1134" i="10" s="1"/>
  <c r="I1134" i="10"/>
  <c r="G1135" i="10"/>
  <c r="H1135" i="10"/>
  <c r="I1135" i="10" s="1"/>
  <c r="G1136" i="10"/>
  <c r="H1136" i="10"/>
  <c r="I1136" i="10" s="1"/>
  <c r="G1137" i="10"/>
  <c r="H1137" i="10" s="1"/>
  <c r="I1137" i="10" s="1"/>
  <c r="G1138" i="10"/>
  <c r="H1138" i="10"/>
  <c r="I1138" i="10" s="1"/>
  <c r="G1139" i="10"/>
  <c r="H1139" i="10" s="1"/>
  <c r="I1139" i="10" s="1"/>
  <c r="G1140" i="10"/>
  <c r="H1140" i="10"/>
  <c r="I1140" i="10" s="1"/>
  <c r="G1141" i="10"/>
  <c r="H1141" i="10" s="1"/>
  <c r="I1141" i="10" s="1"/>
  <c r="G1142" i="10"/>
  <c r="H1142" i="10"/>
  <c r="I1142" i="10" s="1"/>
  <c r="G1143" i="10"/>
  <c r="H1143" i="10" s="1"/>
  <c r="I1143" i="10" s="1"/>
  <c r="G1144" i="10"/>
  <c r="H1144" i="10"/>
  <c r="I1144" i="10" s="1"/>
  <c r="G1145" i="10"/>
  <c r="H1145" i="10" s="1"/>
  <c r="I1145" i="10" s="1"/>
  <c r="G1146" i="10"/>
  <c r="H1146" i="10"/>
  <c r="I1146" i="10" s="1"/>
  <c r="G1100" i="10"/>
  <c r="H1100" i="10" s="1"/>
  <c r="I1100" i="10" s="1"/>
  <c r="G1101" i="10"/>
  <c r="H1101" i="10"/>
  <c r="I1101" i="10" s="1"/>
  <c r="G1102" i="10"/>
  <c r="H1102" i="10" s="1"/>
  <c r="I1102" i="10" s="1"/>
  <c r="G1103" i="10"/>
  <c r="H1103" i="10"/>
  <c r="I1103" i="10" s="1"/>
  <c r="G1104" i="10"/>
  <c r="H1104" i="10" s="1"/>
  <c r="I1104" i="10" s="1"/>
  <c r="G1105" i="10"/>
  <c r="H1105" i="10"/>
  <c r="I1105" i="10" s="1"/>
  <c r="G1106" i="10"/>
  <c r="H1106" i="10" s="1"/>
  <c r="I1106" i="10" s="1"/>
  <c r="G1107" i="10"/>
  <c r="H1107" i="10"/>
  <c r="I1107" i="10" s="1"/>
  <c r="G1108" i="10"/>
  <c r="H1108" i="10" s="1"/>
  <c r="I1108" i="10" s="1"/>
  <c r="G1109" i="10"/>
  <c r="H1109" i="10"/>
  <c r="I1109" i="10" s="1"/>
  <c r="G1110" i="10"/>
  <c r="H1110" i="10" s="1"/>
  <c r="I1110" i="10" s="1"/>
  <c r="G1111" i="10"/>
  <c r="H1111" i="10"/>
  <c r="I1111" i="10" s="1"/>
  <c r="G1112" i="10"/>
  <c r="H1112" i="10" s="1"/>
  <c r="I1112" i="10" s="1"/>
  <c r="G1113" i="10"/>
  <c r="H1113" i="10"/>
  <c r="I1113" i="10" s="1"/>
  <c r="G1114" i="10"/>
  <c r="H1114" i="10" s="1"/>
  <c r="I1114" i="10" s="1"/>
  <c r="G1091" i="10"/>
  <c r="H1091" i="10"/>
  <c r="I1091" i="10" s="1"/>
  <c r="G1092" i="10"/>
  <c r="H1092" i="10" s="1"/>
  <c r="I1092" i="10" s="1"/>
  <c r="G1093" i="10"/>
  <c r="H1093" i="10"/>
  <c r="I1093" i="10" s="1"/>
  <c r="G1094" i="10"/>
  <c r="H1094" i="10" s="1"/>
  <c r="I1094" i="10" s="1"/>
  <c r="G1095" i="10"/>
  <c r="H1095" i="10"/>
  <c r="I1095" i="10" s="1"/>
  <c r="G1096" i="10"/>
  <c r="H1096" i="10" s="1"/>
  <c r="I1096" i="10" s="1"/>
  <c r="G1097" i="10"/>
  <c r="H1097" i="10"/>
  <c r="I1097" i="10" s="1"/>
  <c r="G1098" i="10"/>
  <c r="H1098" i="10" s="1"/>
  <c r="I1098" i="10" s="1"/>
  <c r="G1086" i="10"/>
  <c r="H1086" i="10"/>
  <c r="I1086" i="10" s="1"/>
  <c r="G1087" i="10"/>
  <c r="H1087" i="10" s="1"/>
  <c r="I1087" i="10" s="1"/>
  <c r="G1088" i="10"/>
  <c r="H1088" i="10"/>
  <c r="I1088" i="10" s="1"/>
  <c r="G1089" i="10"/>
  <c r="H1089" i="10" s="1"/>
  <c r="I1089" i="10" s="1"/>
  <c r="G1069" i="10"/>
  <c r="H1069" i="10"/>
  <c r="I1069" i="10" s="1"/>
  <c r="G1070" i="10"/>
  <c r="H1070" i="10" s="1"/>
  <c r="I1070" i="10" s="1"/>
  <c r="G1071" i="10"/>
  <c r="H1071" i="10"/>
  <c r="I1071" i="10" s="1"/>
  <c r="G1072" i="10"/>
  <c r="H1072" i="10" s="1"/>
  <c r="I1072" i="10" s="1"/>
  <c r="G1073" i="10"/>
  <c r="H1073" i="10"/>
  <c r="I1073" i="10" s="1"/>
  <c r="G1074" i="10"/>
  <c r="H1074" i="10" s="1"/>
  <c r="I1074" i="10" s="1"/>
  <c r="G1075" i="10"/>
  <c r="H1075" i="10"/>
  <c r="I1075" i="10" s="1"/>
  <c r="G1076" i="10"/>
  <c r="H1076" i="10" s="1"/>
  <c r="I1076" i="10" s="1"/>
  <c r="G1077" i="10"/>
  <c r="H1077" i="10"/>
  <c r="I1077" i="10" s="1"/>
  <c r="G1078" i="10"/>
  <c r="H1078" i="10" s="1"/>
  <c r="I1078" i="10" s="1"/>
  <c r="G1079" i="10"/>
  <c r="H1079" i="10"/>
  <c r="I1079" i="10" s="1"/>
  <c r="G1080" i="10"/>
  <c r="H1080" i="10" s="1"/>
  <c r="I1080" i="10" s="1"/>
  <c r="G1081" i="10"/>
  <c r="H1081" i="10"/>
  <c r="I1081" i="10" s="1"/>
  <c r="G1082" i="10"/>
  <c r="H1082" i="10" s="1"/>
  <c r="I1082" i="10" s="1"/>
  <c r="G1083" i="10"/>
  <c r="H1083" i="10"/>
  <c r="I1083" i="10" s="1"/>
  <c r="G1084" i="10"/>
  <c r="H1084" i="10" s="1"/>
  <c r="I1084" i="10" s="1"/>
  <c r="G1033" i="10"/>
  <c r="H1033" i="10"/>
  <c r="I1033" i="10" s="1"/>
  <c r="G1034" i="10"/>
  <c r="H1034" i="10" s="1"/>
  <c r="I1034" i="10" s="1"/>
  <c r="G1035" i="10"/>
  <c r="H1035" i="10"/>
  <c r="I1035" i="10" s="1"/>
  <c r="G1036" i="10"/>
  <c r="H1036" i="10" s="1"/>
  <c r="I1036" i="10" s="1"/>
  <c r="G1037" i="10"/>
  <c r="H1037" i="10"/>
  <c r="I1037" i="10" s="1"/>
  <c r="G1038" i="10"/>
  <c r="H1038" i="10" s="1"/>
  <c r="I1038" i="10" s="1"/>
  <c r="G1039" i="10"/>
  <c r="H1039" i="10"/>
  <c r="I1039" i="10" s="1"/>
  <c r="G1040" i="10"/>
  <c r="H1040" i="10" s="1"/>
  <c r="I1040" i="10" s="1"/>
  <c r="G1041" i="10"/>
  <c r="H1041" i="10"/>
  <c r="I1041" i="10" s="1"/>
  <c r="G1042" i="10"/>
  <c r="H1042" i="10" s="1"/>
  <c r="I1042" i="10" s="1"/>
  <c r="G1043" i="10"/>
  <c r="H1043" i="10"/>
  <c r="I1043" i="10" s="1"/>
  <c r="G1044" i="10"/>
  <c r="H1044" i="10" s="1"/>
  <c r="I1044" i="10" s="1"/>
  <c r="G1045" i="10"/>
  <c r="H1045" i="10"/>
  <c r="I1045" i="10" s="1"/>
  <c r="G1046" i="10"/>
  <c r="H1046" i="10" s="1"/>
  <c r="I1046" i="10" s="1"/>
  <c r="G1047" i="10"/>
  <c r="H1047" i="10"/>
  <c r="I1047" i="10" s="1"/>
  <c r="G1048" i="10"/>
  <c r="H1048" i="10" s="1"/>
  <c r="I1048" i="10" s="1"/>
  <c r="G1049" i="10"/>
  <c r="H1049" i="10"/>
  <c r="I1049" i="10" s="1"/>
  <c r="G1050" i="10"/>
  <c r="H1050" i="10" s="1"/>
  <c r="I1050" i="10" s="1"/>
  <c r="G1051" i="10"/>
  <c r="H1051" i="10"/>
  <c r="I1051" i="10" s="1"/>
  <c r="G1052" i="10"/>
  <c r="H1052" i="10" s="1"/>
  <c r="I1052" i="10" s="1"/>
  <c r="G1053" i="10"/>
  <c r="H1053" i="10"/>
  <c r="I1053" i="10" s="1"/>
  <c r="G1054" i="10"/>
  <c r="H1054" i="10" s="1"/>
  <c r="I1054" i="10" s="1"/>
  <c r="G1055" i="10"/>
  <c r="H1055" i="10"/>
  <c r="I1055" i="10" s="1"/>
  <c r="G1056" i="10"/>
  <c r="H1056" i="10" s="1"/>
  <c r="I1056" i="10" s="1"/>
  <c r="G1057" i="10"/>
  <c r="H1057" i="10"/>
  <c r="I1057" i="10" s="1"/>
  <c r="G1058" i="10"/>
  <c r="H1058" i="10" s="1"/>
  <c r="I1058" i="10" s="1"/>
  <c r="G1059" i="10"/>
  <c r="H1059" i="10"/>
  <c r="I1059" i="10" s="1"/>
  <c r="G1060" i="10"/>
  <c r="H1060" i="10" s="1"/>
  <c r="I1060" i="10" s="1"/>
  <c r="G1061" i="10"/>
  <c r="H1061" i="10"/>
  <c r="I1061" i="10" s="1"/>
  <c r="G1062" i="10"/>
  <c r="H1062" i="10" s="1"/>
  <c r="I1062" i="10" s="1"/>
  <c r="G1063" i="10"/>
  <c r="H1063" i="10"/>
  <c r="I1063" i="10" s="1"/>
  <c r="G1064" i="10"/>
  <c r="H1064" i="10" s="1"/>
  <c r="I1064" i="10" s="1"/>
  <c r="G1065" i="10"/>
  <c r="H1065" i="10"/>
  <c r="I1065" i="10" s="1"/>
  <c r="G1066" i="10"/>
  <c r="H1066" i="10" s="1"/>
  <c r="I1066" i="10" s="1"/>
  <c r="G1067" i="10"/>
  <c r="H1067" i="10"/>
  <c r="I1067" i="10" s="1"/>
  <c r="G948" i="10"/>
  <c r="H948" i="10" s="1"/>
  <c r="I948" i="10" s="1"/>
  <c r="G951" i="10"/>
  <c r="H951" i="10"/>
  <c r="I951" i="10" s="1"/>
  <c r="G953" i="10"/>
  <c r="H953" i="10" s="1"/>
  <c r="I953" i="10" s="1"/>
  <c r="G956" i="10"/>
  <c r="H956" i="10"/>
  <c r="I956" i="10" s="1"/>
  <c r="G959" i="10"/>
  <c r="H959" i="10" s="1"/>
  <c r="I959" i="10" s="1"/>
  <c r="G961" i="10"/>
  <c r="H961" i="10"/>
  <c r="I961" i="10" s="1"/>
  <c r="G963" i="10"/>
  <c r="H963" i="10" s="1"/>
  <c r="I963" i="10" s="1"/>
  <c r="G964" i="10"/>
  <c r="H964" i="10"/>
  <c r="I964" i="10" s="1"/>
  <c r="G965" i="10"/>
  <c r="H965" i="10" s="1"/>
  <c r="I965" i="10" s="1"/>
  <c r="G967" i="10"/>
  <c r="H967" i="10"/>
  <c r="I967" i="10" s="1"/>
  <c r="G969" i="10"/>
  <c r="H969" i="10" s="1"/>
  <c r="I969" i="10" s="1"/>
  <c r="G971" i="10"/>
  <c r="H971" i="10"/>
  <c r="I971" i="10" s="1"/>
  <c r="G973" i="10"/>
  <c r="H973" i="10" s="1"/>
  <c r="I973" i="10" s="1"/>
  <c r="G974" i="10"/>
  <c r="H974" i="10"/>
  <c r="I974" i="10" s="1"/>
  <c r="G976" i="10"/>
  <c r="H976" i="10" s="1"/>
  <c r="I976" i="10" s="1"/>
  <c r="G978" i="10"/>
  <c r="H978" i="10"/>
  <c r="I978" i="10" s="1"/>
  <c r="G980" i="10"/>
  <c r="H980" i="10" s="1"/>
  <c r="I980" i="10" s="1"/>
  <c r="G982" i="10"/>
  <c r="H982" i="10"/>
  <c r="I982" i="10" s="1"/>
  <c r="G983" i="10"/>
  <c r="H983" i="10" s="1"/>
  <c r="I983" i="10" s="1"/>
  <c r="G984" i="10"/>
  <c r="H984" i="10"/>
  <c r="I984" i="10" s="1"/>
  <c r="G985" i="10"/>
  <c r="H985" i="10" s="1"/>
  <c r="I985" i="10" s="1"/>
  <c r="G986" i="10"/>
  <c r="H986" i="10"/>
  <c r="I986" i="10" s="1"/>
  <c r="G987" i="10"/>
  <c r="H987" i="10" s="1"/>
  <c r="I987" i="10" s="1"/>
  <c r="G988" i="10"/>
  <c r="H988" i="10"/>
  <c r="I988" i="10" s="1"/>
  <c r="G989" i="10"/>
  <c r="H989" i="10" s="1"/>
  <c r="I989" i="10" s="1"/>
  <c r="G990" i="10"/>
  <c r="H990" i="10"/>
  <c r="I990" i="10" s="1"/>
  <c r="G991" i="10"/>
  <c r="H991" i="10" s="1"/>
  <c r="I991" i="10" s="1"/>
  <c r="G992" i="10"/>
  <c r="H992" i="10"/>
  <c r="I992" i="10" s="1"/>
  <c r="G993" i="10"/>
  <c r="H993" i="10" s="1"/>
  <c r="I993" i="10" s="1"/>
  <c r="G994" i="10"/>
  <c r="H994" i="10"/>
  <c r="I994" i="10" s="1"/>
  <c r="G995" i="10"/>
  <c r="H995" i="10" s="1"/>
  <c r="I995" i="10" s="1"/>
  <c r="G996" i="10"/>
  <c r="H996" i="10"/>
  <c r="I996" i="10" s="1"/>
  <c r="G997" i="10"/>
  <c r="H997" i="10" s="1"/>
  <c r="I997" i="10" s="1"/>
  <c r="G998" i="10"/>
  <c r="H998" i="10"/>
  <c r="I998" i="10" s="1"/>
  <c r="G999" i="10"/>
  <c r="H999" i="10" s="1"/>
  <c r="I999" i="10" s="1"/>
  <c r="G1000" i="10"/>
  <c r="H1000" i="10"/>
  <c r="I1000" i="10" s="1"/>
  <c r="G1001" i="10"/>
  <c r="H1001" i="10" s="1"/>
  <c r="I1001" i="10" s="1"/>
  <c r="G1002" i="10"/>
  <c r="H1002" i="10"/>
  <c r="I1002" i="10" s="1"/>
  <c r="G1003" i="10"/>
  <c r="H1003" i="10" s="1"/>
  <c r="I1003" i="10" s="1"/>
  <c r="G1004" i="10"/>
  <c r="H1004" i="10"/>
  <c r="I1004" i="10" s="1"/>
  <c r="G1005" i="10"/>
  <c r="H1005" i="10" s="1"/>
  <c r="I1005" i="10" s="1"/>
  <c r="G1006" i="10"/>
  <c r="H1006" i="10"/>
  <c r="I1006" i="10" s="1"/>
  <c r="G1007" i="10"/>
  <c r="H1007" i="10" s="1"/>
  <c r="I1007" i="10" s="1"/>
  <c r="G1008" i="10"/>
  <c r="H1008" i="10"/>
  <c r="I1008" i="10" s="1"/>
  <c r="G1009" i="10"/>
  <c r="H1009" i="10" s="1"/>
  <c r="I1009" i="10" s="1"/>
  <c r="G1010" i="10"/>
  <c r="H1010" i="10"/>
  <c r="I1010" i="10" s="1"/>
  <c r="G1011" i="10"/>
  <c r="H1011" i="10" s="1"/>
  <c r="I1011" i="10" s="1"/>
  <c r="G1012" i="10"/>
  <c r="H1012" i="10"/>
  <c r="I1012" i="10" s="1"/>
  <c r="G1013" i="10"/>
  <c r="H1013" i="10" s="1"/>
  <c r="I1013" i="10" s="1"/>
  <c r="G1014" i="10"/>
  <c r="H1014" i="10"/>
  <c r="I1014" i="10" s="1"/>
  <c r="G1015" i="10"/>
  <c r="H1015" i="10" s="1"/>
  <c r="I1015" i="10" s="1"/>
  <c r="G1016" i="10"/>
  <c r="H1016" i="10"/>
  <c r="I1016" i="10" s="1"/>
  <c r="G1017" i="10"/>
  <c r="H1017" i="10" s="1"/>
  <c r="I1017" i="10" s="1"/>
  <c r="G1018" i="10"/>
  <c r="H1018" i="10"/>
  <c r="I1018" i="10" s="1"/>
  <c r="G1019" i="10"/>
  <c r="H1019" i="10" s="1"/>
  <c r="I1019" i="10" s="1"/>
  <c r="G1020" i="10"/>
  <c r="H1020" i="10"/>
  <c r="I1020" i="10" s="1"/>
  <c r="G1021" i="10"/>
  <c r="H1021" i="10" s="1"/>
  <c r="I1021" i="10" s="1"/>
  <c r="G1022" i="10"/>
  <c r="H1022" i="10"/>
  <c r="I1022" i="10" s="1"/>
  <c r="G1023" i="10"/>
  <c r="H1023" i="10" s="1"/>
  <c r="I1023" i="10" s="1"/>
  <c r="G1024" i="10"/>
  <c r="H1024" i="10"/>
  <c r="I1024" i="10" s="1"/>
  <c r="G1025" i="10"/>
  <c r="H1025" i="10" s="1"/>
  <c r="I1025" i="10" s="1"/>
  <c r="G1026" i="10"/>
  <c r="H1026" i="10"/>
  <c r="I1026" i="10" s="1"/>
  <c r="G1027" i="10"/>
  <c r="H1027" i="10" s="1"/>
  <c r="I1027" i="10" s="1"/>
  <c r="G1028" i="10"/>
  <c r="H1028" i="10"/>
  <c r="I1028" i="10" s="1"/>
  <c r="G1029" i="10"/>
  <c r="H1029" i="10" s="1"/>
  <c r="I1029" i="10" s="1"/>
  <c r="G1030" i="10"/>
  <c r="H1030" i="10"/>
  <c r="I1030" i="10" s="1"/>
  <c r="G1031" i="10"/>
  <c r="H1031" i="10" s="1"/>
  <c r="I1031" i="10" s="1"/>
  <c r="G929" i="10"/>
  <c r="H929" i="10"/>
  <c r="I929" i="10" s="1"/>
  <c r="G930" i="10"/>
  <c r="H930" i="10" s="1"/>
  <c r="I930" i="10" s="1"/>
  <c r="G931" i="10"/>
  <c r="H931" i="10"/>
  <c r="I931" i="10" s="1"/>
  <c r="G932" i="10"/>
  <c r="H932" i="10" s="1"/>
  <c r="I932" i="10" s="1"/>
  <c r="G933" i="10"/>
  <c r="H933" i="10"/>
  <c r="I933" i="10" s="1"/>
  <c r="G934" i="10"/>
  <c r="H934" i="10" s="1"/>
  <c r="I934" i="10" s="1"/>
  <c r="G935" i="10"/>
  <c r="H935" i="10"/>
  <c r="I935" i="10" s="1"/>
  <c r="G936" i="10"/>
  <c r="H936" i="10" s="1"/>
  <c r="I936" i="10" s="1"/>
  <c r="G937" i="10"/>
  <c r="H937" i="10"/>
  <c r="I937" i="10" s="1"/>
  <c r="G938" i="10"/>
  <c r="H938" i="10" s="1"/>
  <c r="I938" i="10" s="1"/>
  <c r="G939" i="10"/>
  <c r="H939" i="10"/>
  <c r="I939" i="10" s="1"/>
  <c r="G940" i="10"/>
  <c r="H940" i="10" s="1"/>
  <c r="I940" i="10" s="1"/>
  <c r="G941" i="10"/>
  <c r="H941" i="10"/>
  <c r="I941" i="10" s="1"/>
  <c r="G942" i="10"/>
  <c r="H942" i="10" s="1"/>
  <c r="I942" i="10" s="1"/>
  <c r="G943" i="10"/>
  <c r="H943" i="10"/>
  <c r="I943" i="10" s="1"/>
  <c r="G944" i="10"/>
  <c r="H944" i="10" s="1"/>
  <c r="I944" i="10" s="1"/>
  <c r="G945" i="10"/>
  <c r="H945" i="10"/>
  <c r="I945" i="10" s="1"/>
  <c r="G946" i="10"/>
  <c r="H946" i="10" s="1"/>
  <c r="I946" i="10" s="1"/>
  <c r="G925" i="10"/>
  <c r="H925" i="10"/>
  <c r="I925" i="10" s="1"/>
  <c r="G926" i="10"/>
  <c r="H926" i="10" s="1"/>
  <c r="I926" i="10" s="1"/>
  <c r="G927" i="10"/>
  <c r="H927" i="10"/>
  <c r="I927" i="10" s="1"/>
  <c r="G910" i="10"/>
  <c r="H910" i="10" s="1"/>
  <c r="I910" i="10" s="1"/>
  <c r="G911" i="10"/>
  <c r="H911" i="10"/>
  <c r="I911" i="10" s="1"/>
  <c r="G912" i="10"/>
  <c r="H912" i="10" s="1"/>
  <c r="I912" i="10" s="1"/>
  <c r="G913" i="10"/>
  <c r="H913" i="10"/>
  <c r="I913" i="10" s="1"/>
  <c r="G914" i="10"/>
  <c r="H914" i="10" s="1"/>
  <c r="I914" i="10" s="1"/>
  <c r="G915" i="10"/>
  <c r="H915" i="10"/>
  <c r="I915" i="10" s="1"/>
  <c r="G916" i="10"/>
  <c r="H916" i="10" s="1"/>
  <c r="I916" i="10" s="1"/>
  <c r="G917" i="10"/>
  <c r="H917" i="10"/>
  <c r="I917" i="10" s="1"/>
  <c r="G918" i="10"/>
  <c r="H918" i="10" s="1"/>
  <c r="I918" i="10" s="1"/>
  <c r="G919" i="10"/>
  <c r="H919" i="10"/>
  <c r="I919" i="10" s="1"/>
  <c r="G920" i="10"/>
  <c r="H920" i="10" s="1"/>
  <c r="I920" i="10" s="1"/>
  <c r="G921" i="10"/>
  <c r="H921" i="10"/>
  <c r="I921" i="10" s="1"/>
  <c r="G922" i="10"/>
  <c r="H922" i="10" s="1"/>
  <c r="I922" i="10" s="1"/>
  <c r="G923" i="10"/>
  <c r="H923" i="10"/>
  <c r="I923" i="10" s="1"/>
  <c r="G892" i="10"/>
  <c r="H892" i="10" s="1"/>
  <c r="I892" i="10" s="1"/>
  <c r="G893" i="10"/>
  <c r="H893" i="10"/>
  <c r="I893" i="10" s="1"/>
  <c r="G894" i="10"/>
  <c r="H894" i="10" s="1"/>
  <c r="I894" i="10" s="1"/>
  <c r="G895" i="10"/>
  <c r="H895" i="10"/>
  <c r="I895" i="10" s="1"/>
  <c r="G896" i="10"/>
  <c r="H896" i="10" s="1"/>
  <c r="I896" i="10" s="1"/>
  <c r="G897" i="10"/>
  <c r="H897" i="10"/>
  <c r="I897" i="10" s="1"/>
  <c r="G898" i="10"/>
  <c r="H898" i="10" s="1"/>
  <c r="I898" i="10" s="1"/>
  <c r="G899" i="10"/>
  <c r="H899" i="10"/>
  <c r="I899" i="10" s="1"/>
  <c r="G900" i="10"/>
  <c r="H900" i="10" s="1"/>
  <c r="I900" i="10" s="1"/>
  <c r="G901" i="10"/>
  <c r="H901" i="10"/>
  <c r="I901" i="10" s="1"/>
  <c r="G902" i="10"/>
  <c r="H902" i="10" s="1"/>
  <c r="I902" i="10" s="1"/>
  <c r="G903" i="10"/>
  <c r="H903" i="10"/>
  <c r="I903" i="10" s="1"/>
  <c r="G904" i="10"/>
  <c r="H904" i="10" s="1"/>
  <c r="I904" i="10" s="1"/>
  <c r="G905" i="10"/>
  <c r="H905" i="10"/>
  <c r="I905" i="10" s="1"/>
  <c r="G906" i="10"/>
  <c r="H906" i="10" s="1"/>
  <c r="I906" i="10" s="1"/>
  <c r="G907" i="10"/>
  <c r="H907" i="10"/>
  <c r="I907" i="10" s="1"/>
  <c r="G908" i="10"/>
  <c r="H908" i="10" s="1"/>
  <c r="I908" i="10" s="1"/>
  <c r="G887" i="10"/>
  <c r="H887" i="10"/>
  <c r="I887" i="10" s="1"/>
  <c r="G888" i="10"/>
  <c r="H888" i="10" s="1"/>
  <c r="I888" i="10" s="1"/>
  <c r="G889" i="10"/>
  <c r="H889" i="10"/>
  <c r="I889" i="10" s="1"/>
  <c r="G890" i="10"/>
  <c r="H890" i="10" s="1"/>
  <c r="I890" i="10" s="1"/>
  <c r="G873" i="10"/>
  <c r="H873" i="10"/>
  <c r="I873" i="10" s="1"/>
  <c r="G874" i="10"/>
  <c r="H874" i="10" s="1"/>
  <c r="I874" i="10" s="1"/>
  <c r="G875" i="10"/>
  <c r="H875" i="10"/>
  <c r="I875" i="10" s="1"/>
  <c r="G876" i="10"/>
  <c r="H876" i="10" s="1"/>
  <c r="I876" i="10" s="1"/>
  <c r="G877" i="10"/>
  <c r="H877" i="10"/>
  <c r="I877" i="10" s="1"/>
  <c r="G878" i="10"/>
  <c r="H878" i="10" s="1"/>
  <c r="I878" i="10" s="1"/>
  <c r="G879" i="10"/>
  <c r="H879" i="10"/>
  <c r="I879" i="10" s="1"/>
  <c r="G880" i="10"/>
  <c r="H880" i="10" s="1"/>
  <c r="I880" i="10" s="1"/>
  <c r="G881" i="10"/>
  <c r="H881" i="10"/>
  <c r="I881" i="10" s="1"/>
  <c r="G882" i="10"/>
  <c r="H882" i="10" s="1"/>
  <c r="I882" i="10" s="1"/>
  <c r="G883" i="10"/>
  <c r="H883" i="10"/>
  <c r="I883" i="10" s="1"/>
  <c r="G884" i="10"/>
  <c r="H884" i="10" s="1"/>
  <c r="I884" i="10" s="1"/>
  <c r="G885" i="10"/>
  <c r="H885" i="10"/>
  <c r="I885" i="10" s="1"/>
  <c r="G861" i="10"/>
  <c r="H861" i="10" s="1"/>
  <c r="I861" i="10" s="1"/>
  <c r="G862" i="10"/>
  <c r="H862" i="10"/>
  <c r="I862" i="10" s="1"/>
  <c r="G863" i="10"/>
  <c r="H863" i="10" s="1"/>
  <c r="I863" i="10" s="1"/>
  <c r="G864" i="10"/>
  <c r="H864" i="10"/>
  <c r="I864" i="10" s="1"/>
  <c r="G865" i="10"/>
  <c r="H865" i="10" s="1"/>
  <c r="I865" i="10" s="1"/>
  <c r="G866" i="10"/>
  <c r="H866" i="10"/>
  <c r="I866" i="10" s="1"/>
  <c r="G867" i="10"/>
  <c r="H867" i="10" s="1"/>
  <c r="I867" i="10" s="1"/>
  <c r="G868" i="10"/>
  <c r="H868" i="10"/>
  <c r="I868" i="10" s="1"/>
  <c r="G869" i="10"/>
  <c r="H869" i="10" s="1"/>
  <c r="I869" i="10" s="1"/>
  <c r="G870" i="10"/>
  <c r="H870" i="10"/>
  <c r="I870" i="10" s="1"/>
  <c r="G871" i="10"/>
  <c r="H871" i="10" s="1"/>
  <c r="I871" i="10" s="1"/>
  <c r="G848" i="10"/>
  <c r="H848" i="10"/>
  <c r="I848" i="10" s="1"/>
  <c r="G849" i="10"/>
  <c r="H849" i="10" s="1"/>
  <c r="I849" i="10" s="1"/>
  <c r="G850" i="10"/>
  <c r="H850" i="10"/>
  <c r="I850" i="10" s="1"/>
  <c r="G851" i="10"/>
  <c r="H851" i="10" s="1"/>
  <c r="I851" i="10" s="1"/>
  <c r="G852" i="10"/>
  <c r="H852" i="10"/>
  <c r="I852" i="10" s="1"/>
  <c r="G853" i="10"/>
  <c r="H853" i="10" s="1"/>
  <c r="I853" i="10" s="1"/>
  <c r="G854" i="10"/>
  <c r="H854" i="10"/>
  <c r="I854" i="10" s="1"/>
  <c r="G855" i="10"/>
  <c r="H855" i="10" s="1"/>
  <c r="I855" i="10" s="1"/>
  <c r="G856" i="10"/>
  <c r="H856" i="10"/>
  <c r="I856" i="10" s="1"/>
  <c r="G857" i="10"/>
  <c r="H857" i="10" s="1"/>
  <c r="I857" i="10" s="1"/>
  <c r="G858" i="10"/>
  <c r="H858" i="10"/>
  <c r="I858" i="10" s="1"/>
  <c r="G859" i="10"/>
  <c r="H859" i="10" s="1"/>
  <c r="I859" i="10" s="1"/>
  <c r="G828" i="10"/>
  <c r="H828" i="10"/>
  <c r="I828" i="10" s="1"/>
  <c r="G829" i="10"/>
  <c r="H829" i="10" s="1"/>
  <c r="I829" i="10" s="1"/>
  <c r="G830" i="10"/>
  <c r="H830" i="10"/>
  <c r="I830" i="10" s="1"/>
  <c r="G831" i="10"/>
  <c r="H831" i="10" s="1"/>
  <c r="I831" i="10" s="1"/>
  <c r="G832" i="10"/>
  <c r="H832" i="10"/>
  <c r="I832" i="10" s="1"/>
  <c r="G833" i="10"/>
  <c r="H833" i="10" s="1"/>
  <c r="I833" i="10" s="1"/>
  <c r="G834" i="10"/>
  <c r="H834" i="10"/>
  <c r="I834" i="10" s="1"/>
  <c r="G835" i="10"/>
  <c r="H835" i="10" s="1"/>
  <c r="I835" i="10" s="1"/>
  <c r="G836" i="10"/>
  <c r="H836" i="10"/>
  <c r="I836" i="10" s="1"/>
  <c r="G837" i="10"/>
  <c r="H837" i="10" s="1"/>
  <c r="I837" i="10" s="1"/>
  <c r="G838" i="10"/>
  <c r="H838" i="10"/>
  <c r="I838" i="10" s="1"/>
  <c r="G839" i="10"/>
  <c r="H839" i="10" s="1"/>
  <c r="I839" i="10" s="1"/>
  <c r="G840" i="10"/>
  <c r="H840" i="10"/>
  <c r="I840" i="10" s="1"/>
  <c r="G841" i="10"/>
  <c r="H841" i="10" s="1"/>
  <c r="I841" i="10" s="1"/>
  <c r="G842" i="10"/>
  <c r="H842" i="10"/>
  <c r="I842" i="10" s="1"/>
  <c r="G843" i="10"/>
  <c r="H843" i="10" s="1"/>
  <c r="I843" i="10" s="1"/>
  <c r="G844" i="10"/>
  <c r="H844" i="10"/>
  <c r="I844" i="10" s="1"/>
  <c r="G845" i="10"/>
  <c r="H845" i="10" s="1"/>
  <c r="I845" i="10" s="1"/>
  <c r="G846" i="10"/>
  <c r="H846" i="10"/>
  <c r="I846" i="10" s="1"/>
  <c r="G789" i="10"/>
  <c r="H789" i="10" s="1"/>
  <c r="I789" i="10" s="1"/>
  <c r="G790" i="10"/>
  <c r="H790" i="10"/>
  <c r="I790" i="10" s="1"/>
  <c r="G791" i="10"/>
  <c r="H791" i="10" s="1"/>
  <c r="I791" i="10" s="1"/>
  <c r="G792" i="10"/>
  <c r="H792" i="10"/>
  <c r="I792" i="10" s="1"/>
  <c r="G793" i="10"/>
  <c r="H793" i="10" s="1"/>
  <c r="I793" i="10" s="1"/>
  <c r="G794" i="10"/>
  <c r="H794" i="10"/>
  <c r="I794" i="10" s="1"/>
  <c r="G795" i="10"/>
  <c r="H795" i="10" s="1"/>
  <c r="I795" i="10" s="1"/>
  <c r="G796" i="10"/>
  <c r="H796" i="10"/>
  <c r="I796" i="10" s="1"/>
  <c r="G797" i="10"/>
  <c r="H797" i="10" s="1"/>
  <c r="I797" i="10" s="1"/>
  <c r="G798" i="10"/>
  <c r="H798" i="10"/>
  <c r="I798" i="10" s="1"/>
  <c r="G799" i="10"/>
  <c r="H799" i="10" s="1"/>
  <c r="I799" i="10" s="1"/>
  <c r="G800" i="10"/>
  <c r="H800" i="10"/>
  <c r="I800" i="10" s="1"/>
  <c r="G801" i="10"/>
  <c r="H801" i="10" s="1"/>
  <c r="I801" i="10" s="1"/>
  <c r="G802" i="10"/>
  <c r="H802" i="10"/>
  <c r="I802" i="10" s="1"/>
  <c r="G803" i="10"/>
  <c r="H803" i="10" s="1"/>
  <c r="I803" i="10" s="1"/>
  <c r="G804" i="10"/>
  <c r="H804" i="10"/>
  <c r="I804" i="10" s="1"/>
  <c r="G805" i="10"/>
  <c r="H805" i="10" s="1"/>
  <c r="I805" i="10" s="1"/>
  <c r="G806" i="10"/>
  <c r="H806" i="10"/>
  <c r="I806" i="10" s="1"/>
  <c r="G807" i="10"/>
  <c r="H807" i="10" s="1"/>
  <c r="I807" i="10" s="1"/>
  <c r="G808" i="10"/>
  <c r="H808" i="10"/>
  <c r="I808" i="10" s="1"/>
  <c r="G809" i="10"/>
  <c r="H809" i="10" s="1"/>
  <c r="I809" i="10" s="1"/>
  <c r="G810" i="10"/>
  <c r="H810" i="10"/>
  <c r="I810" i="10" s="1"/>
  <c r="G811" i="10"/>
  <c r="H811" i="10" s="1"/>
  <c r="I811" i="10" s="1"/>
  <c r="G812" i="10"/>
  <c r="H812" i="10"/>
  <c r="I812" i="10" s="1"/>
  <c r="G813" i="10"/>
  <c r="H813" i="10" s="1"/>
  <c r="I813" i="10" s="1"/>
  <c r="G814" i="10"/>
  <c r="H814" i="10"/>
  <c r="I814" i="10" s="1"/>
  <c r="G815" i="10"/>
  <c r="H815" i="10" s="1"/>
  <c r="I815" i="10" s="1"/>
  <c r="G816" i="10"/>
  <c r="H816" i="10"/>
  <c r="I816" i="10" s="1"/>
  <c r="G817" i="10"/>
  <c r="H817" i="10" s="1"/>
  <c r="I817" i="10" s="1"/>
  <c r="G818" i="10"/>
  <c r="H818" i="10"/>
  <c r="I818" i="10" s="1"/>
  <c r="G819" i="10"/>
  <c r="H819" i="10" s="1"/>
  <c r="I819" i="10" s="1"/>
  <c r="G820" i="10"/>
  <c r="H820" i="10"/>
  <c r="I820" i="10" s="1"/>
  <c r="G821" i="10"/>
  <c r="H821" i="10" s="1"/>
  <c r="I821" i="10" s="1"/>
  <c r="G822" i="10"/>
  <c r="H822" i="10"/>
  <c r="I822" i="10" s="1"/>
  <c r="G823" i="10"/>
  <c r="H823" i="10" s="1"/>
  <c r="I823" i="10" s="1"/>
  <c r="G824" i="10"/>
  <c r="H824" i="10"/>
  <c r="I824" i="10" s="1"/>
  <c r="G825" i="10"/>
  <c r="H825" i="10" s="1"/>
  <c r="I825" i="10" s="1"/>
  <c r="G826" i="10"/>
  <c r="H826" i="10"/>
  <c r="I826" i="10" s="1"/>
  <c r="G769" i="10"/>
  <c r="H769" i="10" s="1"/>
  <c r="I769" i="10" s="1"/>
  <c r="G770" i="10"/>
  <c r="H770" i="10"/>
  <c r="I770" i="10" s="1"/>
  <c r="G771" i="10"/>
  <c r="H771" i="10" s="1"/>
  <c r="I771" i="10" s="1"/>
  <c r="G772" i="10"/>
  <c r="H772" i="10"/>
  <c r="I772" i="10" s="1"/>
  <c r="G773" i="10"/>
  <c r="H773" i="10" s="1"/>
  <c r="I773" i="10" s="1"/>
  <c r="G774" i="10"/>
  <c r="H774" i="10"/>
  <c r="I774" i="10" s="1"/>
  <c r="G775" i="10"/>
  <c r="H775" i="10" s="1"/>
  <c r="I775" i="10" s="1"/>
  <c r="G776" i="10"/>
  <c r="H776" i="10"/>
  <c r="I776" i="10" s="1"/>
  <c r="G777" i="10"/>
  <c r="H777" i="10" s="1"/>
  <c r="I777" i="10" s="1"/>
  <c r="G778" i="10"/>
  <c r="H778" i="10"/>
  <c r="I778" i="10" s="1"/>
  <c r="G779" i="10"/>
  <c r="H779" i="10" s="1"/>
  <c r="I779" i="10" s="1"/>
  <c r="G780" i="10"/>
  <c r="H780" i="10"/>
  <c r="I780" i="10" s="1"/>
  <c r="G781" i="10"/>
  <c r="H781" i="10" s="1"/>
  <c r="I781" i="10" s="1"/>
  <c r="G782" i="10"/>
  <c r="H782" i="10"/>
  <c r="I782" i="10" s="1"/>
  <c r="G783" i="10"/>
  <c r="H783" i="10" s="1"/>
  <c r="I783" i="10" s="1"/>
  <c r="G784" i="10"/>
  <c r="H784" i="10"/>
  <c r="I784" i="10" s="1"/>
  <c r="G785" i="10"/>
  <c r="H785" i="10" s="1"/>
  <c r="I785" i="10" s="1"/>
  <c r="G786" i="10"/>
  <c r="H786" i="10"/>
  <c r="I786" i="10" s="1"/>
  <c r="G787" i="10"/>
  <c r="H787" i="10" s="1"/>
  <c r="I787" i="10" s="1"/>
  <c r="G731" i="10"/>
  <c r="H731" i="10"/>
  <c r="I731" i="10" s="1"/>
  <c r="G732" i="10"/>
  <c r="H732" i="10" s="1"/>
  <c r="I732" i="10" s="1"/>
  <c r="G733" i="10"/>
  <c r="H733" i="10"/>
  <c r="I733" i="10" s="1"/>
  <c r="G734" i="10"/>
  <c r="H734" i="10" s="1"/>
  <c r="I734" i="10" s="1"/>
  <c r="G735" i="10"/>
  <c r="H735" i="10"/>
  <c r="I735" i="10" s="1"/>
  <c r="G736" i="10"/>
  <c r="H736" i="10" s="1"/>
  <c r="I736" i="10" s="1"/>
  <c r="G737" i="10"/>
  <c r="H737" i="10"/>
  <c r="I737" i="10" s="1"/>
  <c r="G738" i="10"/>
  <c r="H738" i="10" s="1"/>
  <c r="I738" i="10" s="1"/>
  <c r="G739" i="10"/>
  <c r="H739" i="10"/>
  <c r="I739" i="10" s="1"/>
  <c r="G741" i="10"/>
  <c r="H741" i="10" s="1"/>
  <c r="I741" i="10" s="1"/>
  <c r="G743" i="10"/>
  <c r="H743" i="10"/>
  <c r="I743" i="10" s="1"/>
  <c r="G744" i="10"/>
  <c r="H744" i="10" s="1"/>
  <c r="I744" i="10" s="1"/>
  <c r="G745" i="10"/>
  <c r="H745" i="10"/>
  <c r="I745" i="10" s="1"/>
  <c r="G746" i="10"/>
  <c r="H746" i="10" s="1"/>
  <c r="I746" i="10" s="1"/>
  <c r="G747" i="10"/>
  <c r="H747" i="10"/>
  <c r="I747" i="10" s="1"/>
  <c r="G748" i="10"/>
  <c r="H748" i="10" s="1"/>
  <c r="I748" i="10" s="1"/>
  <c r="G749" i="10"/>
  <c r="H749" i="10"/>
  <c r="I749" i="10" s="1"/>
  <c r="G750" i="10"/>
  <c r="H750" i="10" s="1"/>
  <c r="I750" i="10" s="1"/>
  <c r="G751" i="10"/>
  <c r="H751" i="10"/>
  <c r="I751" i="10" s="1"/>
  <c r="G752" i="10"/>
  <c r="H752" i="10" s="1"/>
  <c r="I752" i="10" s="1"/>
  <c r="G753" i="10"/>
  <c r="H753" i="10"/>
  <c r="I753" i="10" s="1"/>
  <c r="G754" i="10"/>
  <c r="H754" i="10" s="1"/>
  <c r="I754" i="10" s="1"/>
  <c r="G755" i="10"/>
  <c r="H755" i="10"/>
  <c r="I755" i="10" s="1"/>
  <c r="G756" i="10"/>
  <c r="H756" i="10" s="1"/>
  <c r="I756" i="10" s="1"/>
  <c r="G757" i="10"/>
  <c r="H757" i="10"/>
  <c r="I757" i="10" s="1"/>
  <c r="G758" i="10"/>
  <c r="H758" i="10" s="1"/>
  <c r="I758" i="10" s="1"/>
  <c r="G759" i="10"/>
  <c r="H759" i="10"/>
  <c r="I759" i="10" s="1"/>
  <c r="G760" i="10"/>
  <c r="H760" i="10" s="1"/>
  <c r="I760" i="10" s="1"/>
  <c r="G761" i="10"/>
  <c r="H761" i="10"/>
  <c r="I761" i="10" s="1"/>
  <c r="G762" i="10"/>
  <c r="H762" i="10" s="1"/>
  <c r="I762" i="10" s="1"/>
  <c r="G763" i="10"/>
  <c r="H763" i="10"/>
  <c r="I763" i="10" s="1"/>
  <c r="G764" i="10"/>
  <c r="H764" i="10" s="1"/>
  <c r="I764" i="10" s="1"/>
  <c r="G765" i="10"/>
  <c r="H765" i="10"/>
  <c r="I765" i="10" s="1"/>
  <c r="G766" i="10"/>
  <c r="H766" i="10" s="1"/>
  <c r="I766" i="10" s="1"/>
  <c r="G767" i="10"/>
  <c r="H767" i="10"/>
  <c r="I767" i="10" s="1"/>
  <c r="G723" i="10"/>
  <c r="H723" i="10" s="1"/>
  <c r="I723" i="10" s="1"/>
  <c r="G724" i="10"/>
  <c r="H724" i="10"/>
  <c r="I724" i="10" s="1"/>
  <c r="G725" i="10"/>
  <c r="H725" i="10" s="1"/>
  <c r="I725" i="10" s="1"/>
  <c r="G726" i="10"/>
  <c r="H726" i="10"/>
  <c r="I726" i="10" s="1"/>
  <c r="G727" i="10"/>
  <c r="H727" i="10" s="1"/>
  <c r="I727" i="10" s="1"/>
  <c r="G728" i="10"/>
  <c r="H728" i="10"/>
  <c r="I728" i="10" s="1"/>
  <c r="G729" i="10"/>
  <c r="H729" i="10" s="1"/>
  <c r="I729" i="10" s="1"/>
  <c r="G706" i="10"/>
  <c r="H706" i="10"/>
  <c r="I706" i="10" s="1"/>
  <c r="G707" i="10"/>
  <c r="H707" i="10" s="1"/>
  <c r="I707" i="10" s="1"/>
  <c r="G708" i="10"/>
  <c r="H708" i="10"/>
  <c r="I708" i="10" s="1"/>
  <c r="G709" i="10"/>
  <c r="H709" i="10" s="1"/>
  <c r="I709" i="10" s="1"/>
  <c r="G710" i="10"/>
  <c r="H710" i="10"/>
  <c r="I710" i="10" s="1"/>
  <c r="G711" i="10"/>
  <c r="H711" i="10" s="1"/>
  <c r="I711" i="10" s="1"/>
  <c r="G712" i="10"/>
  <c r="H712" i="10"/>
  <c r="I712" i="10" s="1"/>
  <c r="G713" i="10"/>
  <c r="H713" i="10" s="1"/>
  <c r="I713" i="10" s="1"/>
  <c r="G714" i="10"/>
  <c r="H714" i="10"/>
  <c r="I714" i="10" s="1"/>
  <c r="G715" i="10"/>
  <c r="H715" i="10" s="1"/>
  <c r="I715" i="10" s="1"/>
  <c r="G716" i="10"/>
  <c r="H716" i="10"/>
  <c r="I716" i="10" s="1"/>
  <c r="G717" i="10"/>
  <c r="H717" i="10" s="1"/>
  <c r="I717" i="10" s="1"/>
  <c r="G718" i="10"/>
  <c r="H718" i="10"/>
  <c r="I718" i="10" s="1"/>
  <c r="G719" i="10"/>
  <c r="H719" i="10" s="1"/>
  <c r="I719" i="10" s="1"/>
  <c r="G720" i="10"/>
  <c r="H720" i="10"/>
  <c r="I720" i="10" s="1"/>
  <c r="G721" i="10"/>
  <c r="H721" i="10" s="1"/>
  <c r="I721" i="10" s="1"/>
  <c r="G685" i="10"/>
  <c r="H685" i="10"/>
  <c r="I685" i="10" s="1"/>
  <c r="G686" i="10"/>
  <c r="H686" i="10" s="1"/>
  <c r="I686" i="10" s="1"/>
  <c r="G687" i="10"/>
  <c r="H687" i="10"/>
  <c r="I687" i="10" s="1"/>
  <c r="G688" i="10"/>
  <c r="H688" i="10" s="1"/>
  <c r="I688" i="10" s="1"/>
  <c r="G689" i="10"/>
  <c r="H689" i="10"/>
  <c r="I689" i="10" s="1"/>
  <c r="G690" i="10"/>
  <c r="H690" i="10" s="1"/>
  <c r="I690" i="10" s="1"/>
  <c r="G691" i="10"/>
  <c r="H691" i="10"/>
  <c r="I691" i="10" s="1"/>
  <c r="G692" i="10"/>
  <c r="H692" i="10" s="1"/>
  <c r="I692" i="10" s="1"/>
  <c r="G693" i="10"/>
  <c r="H693" i="10"/>
  <c r="I693" i="10" s="1"/>
  <c r="G694" i="10"/>
  <c r="H694" i="10" s="1"/>
  <c r="I694" i="10" s="1"/>
  <c r="G695" i="10"/>
  <c r="H695" i="10"/>
  <c r="I695" i="10" s="1"/>
  <c r="G696" i="10"/>
  <c r="H696" i="10" s="1"/>
  <c r="I696" i="10" s="1"/>
  <c r="G697" i="10"/>
  <c r="H697" i="10"/>
  <c r="I697" i="10" s="1"/>
  <c r="G698" i="10"/>
  <c r="H698" i="10" s="1"/>
  <c r="I698" i="10" s="1"/>
  <c r="G699" i="10"/>
  <c r="H699" i="10"/>
  <c r="I699" i="10" s="1"/>
  <c r="G700" i="10"/>
  <c r="H700" i="10" s="1"/>
  <c r="I700" i="10" s="1"/>
  <c r="G701" i="10"/>
  <c r="H701" i="10"/>
  <c r="I701" i="10" s="1"/>
  <c r="G702" i="10"/>
  <c r="H702" i="10" s="1"/>
  <c r="I702" i="10" s="1"/>
  <c r="G703" i="10"/>
  <c r="H703" i="10"/>
  <c r="I703" i="10" s="1"/>
  <c r="G704" i="10"/>
  <c r="H704" i="10" s="1"/>
  <c r="I704" i="10" s="1"/>
  <c r="G616" i="10"/>
  <c r="H616" i="10"/>
  <c r="I616" i="10" s="1"/>
  <c r="G617" i="10"/>
  <c r="H617" i="10" s="1"/>
  <c r="I617" i="10" s="1"/>
  <c r="G618" i="10"/>
  <c r="H618" i="10"/>
  <c r="I618" i="10" s="1"/>
  <c r="G619" i="10"/>
  <c r="H619" i="10" s="1"/>
  <c r="I619" i="10" s="1"/>
  <c r="G620" i="10"/>
  <c r="H620" i="10"/>
  <c r="I620" i="10" s="1"/>
  <c r="G621" i="10"/>
  <c r="H621" i="10" s="1"/>
  <c r="I621" i="10" s="1"/>
  <c r="G622" i="10"/>
  <c r="H622" i="10"/>
  <c r="I622" i="10" s="1"/>
  <c r="G623" i="10"/>
  <c r="H623" i="10" s="1"/>
  <c r="I623" i="10" s="1"/>
  <c r="G624" i="10"/>
  <c r="H624" i="10"/>
  <c r="I624" i="10" s="1"/>
  <c r="G625" i="10"/>
  <c r="H625" i="10" s="1"/>
  <c r="I625" i="10" s="1"/>
  <c r="G626" i="10"/>
  <c r="H626" i="10"/>
  <c r="I626" i="10" s="1"/>
  <c r="G627" i="10"/>
  <c r="H627" i="10" s="1"/>
  <c r="I627" i="10" s="1"/>
  <c r="G628" i="10"/>
  <c r="H628" i="10"/>
  <c r="I628" i="10" s="1"/>
  <c r="G629" i="10"/>
  <c r="H629" i="10" s="1"/>
  <c r="I629" i="10" s="1"/>
  <c r="G630" i="10"/>
  <c r="H630" i="10"/>
  <c r="I630" i="10" s="1"/>
  <c r="G631" i="10"/>
  <c r="H631" i="10" s="1"/>
  <c r="I631" i="10" s="1"/>
  <c r="G632" i="10"/>
  <c r="H632" i="10"/>
  <c r="I632" i="10" s="1"/>
  <c r="G633" i="10"/>
  <c r="H633" i="10" s="1"/>
  <c r="I633" i="10" s="1"/>
  <c r="G634" i="10"/>
  <c r="H634" i="10"/>
  <c r="I634" i="10" s="1"/>
  <c r="G635" i="10"/>
  <c r="H635" i="10" s="1"/>
  <c r="I635" i="10" s="1"/>
  <c r="G636" i="10"/>
  <c r="H636" i="10"/>
  <c r="I636" i="10" s="1"/>
  <c r="G637" i="10"/>
  <c r="H637" i="10" s="1"/>
  <c r="I637" i="10" s="1"/>
  <c r="G638" i="10"/>
  <c r="H638" i="10"/>
  <c r="I638" i="10" s="1"/>
  <c r="G639" i="10"/>
  <c r="H639" i="10" s="1"/>
  <c r="I639" i="10" s="1"/>
  <c r="G640" i="10"/>
  <c r="H640" i="10"/>
  <c r="I640" i="10" s="1"/>
  <c r="G641" i="10"/>
  <c r="H641" i="10" s="1"/>
  <c r="I641" i="10" s="1"/>
  <c r="G642" i="10"/>
  <c r="H642" i="10"/>
  <c r="I642" i="10" s="1"/>
  <c r="G643" i="10"/>
  <c r="H643" i="10" s="1"/>
  <c r="I643" i="10" s="1"/>
  <c r="G644" i="10"/>
  <c r="H644" i="10"/>
  <c r="I644" i="10" s="1"/>
  <c r="G645" i="10"/>
  <c r="H645" i="10" s="1"/>
  <c r="I645" i="10" s="1"/>
  <c r="G646" i="10"/>
  <c r="H646" i="10"/>
  <c r="I646" i="10" s="1"/>
  <c r="G647" i="10"/>
  <c r="H647" i="10" s="1"/>
  <c r="I647" i="10" s="1"/>
  <c r="G648" i="10"/>
  <c r="H648" i="10"/>
  <c r="I648" i="10" s="1"/>
  <c r="G649" i="10"/>
  <c r="H649" i="10" s="1"/>
  <c r="I649" i="10" s="1"/>
  <c r="G650" i="10"/>
  <c r="H650" i="10"/>
  <c r="I650" i="10" s="1"/>
  <c r="G651" i="10"/>
  <c r="H651" i="10" s="1"/>
  <c r="I651" i="10" s="1"/>
  <c r="G652" i="10"/>
  <c r="H652" i="10"/>
  <c r="I652" i="10" s="1"/>
  <c r="G653" i="10"/>
  <c r="H653" i="10" s="1"/>
  <c r="I653" i="10" s="1"/>
  <c r="G654" i="10"/>
  <c r="H654" i="10"/>
  <c r="I654" i="10" s="1"/>
  <c r="G655" i="10"/>
  <c r="H655" i="10" s="1"/>
  <c r="I655" i="10" s="1"/>
  <c r="G656" i="10"/>
  <c r="H656" i="10"/>
  <c r="I656" i="10" s="1"/>
  <c r="G657" i="10"/>
  <c r="H657" i="10" s="1"/>
  <c r="I657" i="10" s="1"/>
  <c r="G658" i="10"/>
  <c r="H658" i="10"/>
  <c r="I658" i="10" s="1"/>
  <c r="G659" i="10"/>
  <c r="H659" i="10" s="1"/>
  <c r="I659" i="10" s="1"/>
  <c r="G660" i="10"/>
  <c r="H660" i="10"/>
  <c r="I660" i="10" s="1"/>
  <c r="G661" i="10"/>
  <c r="H661" i="10" s="1"/>
  <c r="I661" i="10" s="1"/>
  <c r="G662" i="10"/>
  <c r="H662" i="10"/>
  <c r="I662" i="10" s="1"/>
  <c r="G663" i="10"/>
  <c r="H663" i="10" s="1"/>
  <c r="I663" i="10" s="1"/>
  <c r="G664" i="10"/>
  <c r="H664" i="10"/>
  <c r="I664" i="10" s="1"/>
  <c r="G665" i="10"/>
  <c r="H665" i="10" s="1"/>
  <c r="I665" i="10" s="1"/>
  <c r="G666" i="10"/>
  <c r="H666" i="10"/>
  <c r="I666" i="10" s="1"/>
  <c r="G667" i="10"/>
  <c r="H667" i="10" s="1"/>
  <c r="I667" i="10" s="1"/>
  <c r="G668" i="10"/>
  <c r="H668" i="10"/>
  <c r="I668" i="10" s="1"/>
  <c r="G669" i="10"/>
  <c r="H669" i="10" s="1"/>
  <c r="I669" i="10" s="1"/>
  <c r="G670" i="10"/>
  <c r="H670" i="10"/>
  <c r="I670" i="10" s="1"/>
  <c r="G671" i="10"/>
  <c r="H671" i="10" s="1"/>
  <c r="I671" i="10" s="1"/>
  <c r="G672" i="10"/>
  <c r="H672" i="10"/>
  <c r="I672" i="10" s="1"/>
  <c r="G673" i="10"/>
  <c r="H673" i="10" s="1"/>
  <c r="I673" i="10" s="1"/>
  <c r="G674" i="10"/>
  <c r="H674" i="10"/>
  <c r="I674" i="10" s="1"/>
  <c r="G675" i="10"/>
  <c r="H675" i="10" s="1"/>
  <c r="I675" i="10" s="1"/>
  <c r="G676" i="10"/>
  <c r="H676" i="10"/>
  <c r="I676" i="10" s="1"/>
  <c r="G677" i="10"/>
  <c r="H677" i="10" s="1"/>
  <c r="I677" i="10" s="1"/>
  <c r="G678" i="10"/>
  <c r="H678" i="10"/>
  <c r="I678" i="10" s="1"/>
  <c r="G679" i="10"/>
  <c r="H679" i="10" s="1"/>
  <c r="I679" i="10" s="1"/>
  <c r="G680" i="10"/>
  <c r="H680" i="10"/>
  <c r="I680" i="10" s="1"/>
  <c r="G681" i="10"/>
  <c r="H681" i="10" s="1"/>
  <c r="I681" i="10" s="1"/>
  <c r="G682" i="10"/>
  <c r="H682" i="10"/>
  <c r="I682" i="10" s="1"/>
  <c r="G683" i="10"/>
  <c r="H683" i="10" s="1"/>
  <c r="I683" i="10" s="1"/>
  <c r="G548" i="10"/>
  <c r="H548" i="10"/>
  <c r="I548" i="10" s="1"/>
  <c r="G549" i="10"/>
  <c r="H549" i="10" s="1"/>
  <c r="I549" i="10" s="1"/>
  <c r="G550" i="10"/>
  <c r="H550" i="10"/>
  <c r="I550" i="10" s="1"/>
  <c r="G551" i="10"/>
  <c r="H551" i="10" s="1"/>
  <c r="I551" i="10" s="1"/>
  <c r="G552" i="10"/>
  <c r="H552" i="10"/>
  <c r="I552" i="10" s="1"/>
  <c r="G553" i="10"/>
  <c r="H553" i="10" s="1"/>
  <c r="I553" i="10" s="1"/>
  <c r="G554" i="10"/>
  <c r="H554" i="10"/>
  <c r="I554" i="10" s="1"/>
  <c r="G555" i="10"/>
  <c r="H555" i="10" s="1"/>
  <c r="I555" i="10" s="1"/>
  <c r="G556" i="10"/>
  <c r="H556" i="10"/>
  <c r="I556" i="10" s="1"/>
  <c r="G557" i="10"/>
  <c r="H557" i="10" s="1"/>
  <c r="I557" i="10" s="1"/>
  <c r="G558" i="10"/>
  <c r="H558" i="10"/>
  <c r="I558" i="10" s="1"/>
  <c r="G559" i="10"/>
  <c r="H559" i="10" s="1"/>
  <c r="I559" i="10" s="1"/>
  <c r="G560" i="10"/>
  <c r="H560" i="10"/>
  <c r="I560" i="10" s="1"/>
  <c r="G561" i="10"/>
  <c r="H561" i="10" s="1"/>
  <c r="I561" i="10" s="1"/>
  <c r="G562" i="10"/>
  <c r="H562" i="10"/>
  <c r="I562" i="10" s="1"/>
  <c r="G563" i="10"/>
  <c r="H563" i="10" s="1"/>
  <c r="I563" i="10" s="1"/>
  <c r="G564" i="10"/>
  <c r="H564" i="10"/>
  <c r="I564" i="10" s="1"/>
  <c r="G565" i="10"/>
  <c r="H565" i="10" s="1"/>
  <c r="I565" i="10" s="1"/>
  <c r="G566" i="10"/>
  <c r="H566" i="10"/>
  <c r="I566" i="10" s="1"/>
  <c r="G567" i="10"/>
  <c r="H567" i="10" s="1"/>
  <c r="I567" i="10" s="1"/>
  <c r="G568" i="10"/>
  <c r="H568" i="10"/>
  <c r="I568" i="10" s="1"/>
  <c r="G569" i="10"/>
  <c r="H569" i="10" s="1"/>
  <c r="I569" i="10" s="1"/>
  <c r="G570" i="10"/>
  <c r="H570" i="10"/>
  <c r="I570" i="10" s="1"/>
  <c r="G571" i="10"/>
  <c r="H571" i="10" s="1"/>
  <c r="I571" i="10" s="1"/>
  <c r="G572" i="10"/>
  <c r="H572" i="10"/>
  <c r="I572" i="10" s="1"/>
  <c r="G573" i="10"/>
  <c r="H573" i="10" s="1"/>
  <c r="I573" i="10" s="1"/>
  <c r="G574" i="10"/>
  <c r="H574" i="10"/>
  <c r="I574" i="10" s="1"/>
  <c r="G575" i="10"/>
  <c r="H575" i="10" s="1"/>
  <c r="I575" i="10" s="1"/>
  <c r="G576" i="10"/>
  <c r="H576" i="10"/>
  <c r="I576" i="10" s="1"/>
  <c r="G577" i="10"/>
  <c r="H577" i="10" s="1"/>
  <c r="I577" i="10" s="1"/>
  <c r="G578" i="10"/>
  <c r="H578" i="10"/>
  <c r="I578" i="10" s="1"/>
  <c r="G579" i="10"/>
  <c r="H579" i="10" s="1"/>
  <c r="I579" i="10" s="1"/>
  <c r="G580" i="10"/>
  <c r="H580" i="10"/>
  <c r="I580" i="10" s="1"/>
  <c r="G581" i="10"/>
  <c r="H581" i="10" s="1"/>
  <c r="I581" i="10" s="1"/>
  <c r="G582" i="10"/>
  <c r="H582" i="10"/>
  <c r="I582" i="10" s="1"/>
  <c r="G583" i="10"/>
  <c r="H583" i="10" s="1"/>
  <c r="I583" i="10" s="1"/>
  <c r="G584" i="10"/>
  <c r="H584" i="10"/>
  <c r="I584" i="10" s="1"/>
  <c r="G585" i="10"/>
  <c r="H585" i="10" s="1"/>
  <c r="I585" i="10" s="1"/>
  <c r="G586" i="10"/>
  <c r="H586" i="10"/>
  <c r="I586" i="10" s="1"/>
  <c r="G587" i="10"/>
  <c r="H587" i="10" s="1"/>
  <c r="I587" i="10" s="1"/>
  <c r="G588" i="10"/>
  <c r="H588" i="10"/>
  <c r="I588" i="10" s="1"/>
  <c r="G589" i="10"/>
  <c r="H589" i="10" s="1"/>
  <c r="I589" i="10" s="1"/>
  <c r="G590" i="10"/>
  <c r="H590" i="10"/>
  <c r="I590" i="10" s="1"/>
  <c r="G591" i="10"/>
  <c r="H591" i="10" s="1"/>
  <c r="I591" i="10" s="1"/>
  <c r="G592" i="10"/>
  <c r="H592" i="10"/>
  <c r="I592" i="10" s="1"/>
  <c r="G593" i="10"/>
  <c r="H593" i="10" s="1"/>
  <c r="I593" i="10" s="1"/>
  <c r="G594" i="10"/>
  <c r="H594" i="10"/>
  <c r="I594" i="10" s="1"/>
  <c r="G595" i="10"/>
  <c r="H595" i="10" s="1"/>
  <c r="I595" i="10" s="1"/>
  <c r="G596" i="10"/>
  <c r="H596" i="10"/>
  <c r="I596" i="10" s="1"/>
  <c r="G597" i="10"/>
  <c r="H597" i="10" s="1"/>
  <c r="I597" i="10" s="1"/>
  <c r="G598" i="10"/>
  <c r="H598" i="10"/>
  <c r="I598" i="10" s="1"/>
  <c r="G599" i="10"/>
  <c r="H599" i="10" s="1"/>
  <c r="I599" i="10" s="1"/>
  <c r="G600" i="10"/>
  <c r="H600" i="10"/>
  <c r="I600" i="10" s="1"/>
  <c r="G601" i="10"/>
  <c r="H601" i="10" s="1"/>
  <c r="I601" i="10" s="1"/>
  <c r="G602" i="10"/>
  <c r="H602" i="10"/>
  <c r="I602" i="10" s="1"/>
  <c r="G603" i="10"/>
  <c r="H603" i="10" s="1"/>
  <c r="I603" i="10" s="1"/>
  <c r="G604" i="10"/>
  <c r="H604" i="10"/>
  <c r="I604" i="10" s="1"/>
  <c r="G605" i="10"/>
  <c r="H605" i="10" s="1"/>
  <c r="I605" i="10" s="1"/>
  <c r="G606" i="10"/>
  <c r="H606" i="10"/>
  <c r="I606" i="10" s="1"/>
  <c r="G607" i="10"/>
  <c r="H607" i="10" s="1"/>
  <c r="I607" i="10" s="1"/>
  <c r="G608" i="10"/>
  <c r="H608" i="10"/>
  <c r="I608" i="10" s="1"/>
  <c r="G609" i="10"/>
  <c r="H609" i="10" s="1"/>
  <c r="I609" i="10" s="1"/>
  <c r="G610" i="10"/>
  <c r="H610" i="10"/>
  <c r="I610" i="10" s="1"/>
  <c r="G611" i="10"/>
  <c r="H611" i="10" s="1"/>
  <c r="I611" i="10" s="1"/>
  <c r="G612" i="10"/>
  <c r="H612" i="10"/>
  <c r="I612" i="10" s="1"/>
  <c r="G613" i="10"/>
  <c r="H613" i="10" s="1"/>
  <c r="I613" i="10" s="1"/>
  <c r="G614" i="10"/>
  <c r="H614" i="10"/>
  <c r="I614" i="10" s="1"/>
  <c r="G537" i="10"/>
  <c r="H537" i="10" s="1"/>
  <c r="I537" i="10" s="1"/>
  <c r="G538" i="10"/>
  <c r="H538" i="10"/>
  <c r="I538" i="10" s="1"/>
  <c r="G539" i="10"/>
  <c r="H539" i="10" s="1"/>
  <c r="I539" i="10" s="1"/>
  <c r="G540" i="10"/>
  <c r="H540" i="10"/>
  <c r="I540" i="10" s="1"/>
  <c r="G541" i="10"/>
  <c r="H541" i="10" s="1"/>
  <c r="I541" i="10" s="1"/>
  <c r="G542" i="10"/>
  <c r="H542" i="10"/>
  <c r="I542" i="10" s="1"/>
  <c r="G543" i="10"/>
  <c r="H543" i="10" s="1"/>
  <c r="I543" i="10" s="1"/>
  <c r="G544" i="10"/>
  <c r="H544" i="10"/>
  <c r="I544" i="10" s="1"/>
  <c r="G545" i="10"/>
  <c r="H545" i="10" s="1"/>
  <c r="I545" i="10" s="1"/>
  <c r="G546" i="10"/>
  <c r="H546" i="10"/>
  <c r="I546" i="10" s="1"/>
  <c r="G526" i="10"/>
  <c r="H526" i="10" s="1"/>
  <c r="I526" i="10" s="1"/>
  <c r="G527" i="10"/>
  <c r="H527" i="10"/>
  <c r="I527" i="10" s="1"/>
  <c r="G528" i="10"/>
  <c r="H528" i="10" s="1"/>
  <c r="I528" i="10" s="1"/>
  <c r="G529" i="10"/>
  <c r="H529" i="10"/>
  <c r="I529" i="10" s="1"/>
  <c r="G530" i="10"/>
  <c r="H530" i="10" s="1"/>
  <c r="I530" i="10" s="1"/>
  <c r="G531" i="10"/>
  <c r="H531" i="10"/>
  <c r="I531" i="10" s="1"/>
  <c r="G532" i="10"/>
  <c r="H532" i="10" s="1"/>
  <c r="I532" i="10" s="1"/>
  <c r="G533" i="10"/>
  <c r="H533" i="10"/>
  <c r="I533" i="10" s="1"/>
  <c r="G534" i="10"/>
  <c r="H534" i="10" s="1"/>
  <c r="I534" i="10" s="1"/>
  <c r="G535" i="10"/>
  <c r="H535" i="10"/>
  <c r="I535" i="10" s="1"/>
  <c r="G515" i="10"/>
  <c r="H515" i="10" s="1"/>
  <c r="I515" i="10" s="1"/>
  <c r="G516" i="10"/>
  <c r="H516" i="10"/>
  <c r="I516" i="10" s="1"/>
  <c r="G517" i="10"/>
  <c r="H517" i="10" s="1"/>
  <c r="I517" i="10" s="1"/>
  <c r="G518" i="10"/>
  <c r="H518" i="10"/>
  <c r="I518" i="10" s="1"/>
  <c r="G519" i="10"/>
  <c r="H519" i="10" s="1"/>
  <c r="I519" i="10" s="1"/>
  <c r="G520" i="10"/>
  <c r="H520" i="10"/>
  <c r="I520" i="10" s="1"/>
  <c r="G521" i="10"/>
  <c r="H521" i="10" s="1"/>
  <c r="I521" i="10" s="1"/>
  <c r="G522" i="10"/>
  <c r="H522" i="10"/>
  <c r="I522" i="10" s="1"/>
  <c r="G523" i="10"/>
  <c r="H523" i="10" s="1"/>
  <c r="I523" i="10" s="1"/>
  <c r="G524" i="10"/>
  <c r="H524" i="10"/>
  <c r="I524" i="10" s="1"/>
  <c r="G481" i="10"/>
  <c r="H481" i="10" s="1"/>
  <c r="I481" i="10" s="1"/>
  <c r="G482" i="10"/>
  <c r="H482" i="10"/>
  <c r="I482" i="10" s="1"/>
  <c r="G483" i="10"/>
  <c r="H483" i="10" s="1"/>
  <c r="I483" i="10" s="1"/>
  <c r="G484" i="10"/>
  <c r="H484" i="10"/>
  <c r="I484" i="10" s="1"/>
  <c r="G485" i="10"/>
  <c r="H485" i="10" s="1"/>
  <c r="I485" i="10" s="1"/>
  <c r="G486" i="10"/>
  <c r="H486" i="10"/>
  <c r="I486" i="10" s="1"/>
  <c r="G487" i="10"/>
  <c r="H487" i="10" s="1"/>
  <c r="I487" i="10" s="1"/>
  <c r="G488" i="10"/>
  <c r="H488" i="10"/>
  <c r="I488" i="10" s="1"/>
  <c r="G489" i="10"/>
  <c r="H489" i="10" s="1"/>
  <c r="I489" i="10" s="1"/>
  <c r="G490" i="10"/>
  <c r="H490" i="10"/>
  <c r="I490" i="10" s="1"/>
  <c r="G491" i="10"/>
  <c r="H491" i="10" s="1"/>
  <c r="I491" i="10" s="1"/>
  <c r="G492" i="10"/>
  <c r="H492" i="10"/>
  <c r="I492" i="10" s="1"/>
  <c r="G493" i="10"/>
  <c r="H493" i="10" s="1"/>
  <c r="I493" i="10" s="1"/>
  <c r="G494" i="10"/>
  <c r="H494" i="10"/>
  <c r="I494" i="10" s="1"/>
  <c r="G495" i="10"/>
  <c r="H495" i="10" s="1"/>
  <c r="I495" i="10" s="1"/>
  <c r="G496" i="10"/>
  <c r="H496" i="10"/>
  <c r="I496" i="10" s="1"/>
  <c r="G497" i="10"/>
  <c r="H497" i="10" s="1"/>
  <c r="I497" i="10" s="1"/>
  <c r="G498" i="10"/>
  <c r="H498" i="10"/>
  <c r="I498" i="10" s="1"/>
  <c r="G499" i="10"/>
  <c r="H499" i="10" s="1"/>
  <c r="I499" i="10" s="1"/>
  <c r="G500" i="10"/>
  <c r="H500" i="10"/>
  <c r="I500" i="10" s="1"/>
  <c r="G501" i="10"/>
  <c r="H501" i="10" s="1"/>
  <c r="I501" i="10" s="1"/>
  <c r="G502" i="10"/>
  <c r="H502" i="10"/>
  <c r="I502" i="10" s="1"/>
  <c r="G503" i="10"/>
  <c r="H503" i="10" s="1"/>
  <c r="I503" i="10" s="1"/>
  <c r="G504" i="10"/>
  <c r="H504" i="10"/>
  <c r="I504" i="10" s="1"/>
  <c r="G505" i="10"/>
  <c r="H505" i="10" s="1"/>
  <c r="I505" i="10" s="1"/>
  <c r="G506" i="10"/>
  <c r="H506" i="10"/>
  <c r="I506" i="10" s="1"/>
  <c r="G507" i="10"/>
  <c r="H507" i="10" s="1"/>
  <c r="I507" i="10" s="1"/>
  <c r="G508" i="10"/>
  <c r="H508" i="10"/>
  <c r="I508" i="10" s="1"/>
  <c r="G509" i="10"/>
  <c r="H509" i="10" s="1"/>
  <c r="I509" i="10" s="1"/>
  <c r="G510" i="10"/>
  <c r="H510" i="10"/>
  <c r="I510" i="10" s="1"/>
  <c r="G511" i="10"/>
  <c r="H511" i="10" s="1"/>
  <c r="I511" i="10" s="1"/>
  <c r="G512" i="10"/>
  <c r="H512" i="10"/>
  <c r="I512" i="10" s="1"/>
  <c r="G513" i="10"/>
  <c r="H513" i="10" s="1"/>
  <c r="I513" i="10" s="1"/>
  <c r="G471" i="10"/>
  <c r="H471" i="10"/>
  <c r="I471" i="10" s="1"/>
  <c r="G472" i="10"/>
  <c r="H472" i="10" s="1"/>
  <c r="I472" i="10" s="1"/>
  <c r="G473" i="10"/>
  <c r="H473" i="10"/>
  <c r="I473" i="10" s="1"/>
  <c r="G474" i="10"/>
  <c r="H474" i="10" s="1"/>
  <c r="I474" i="10" s="1"/>
  <c r="G475" i="10"/>
  <c r="H475" i="10"/>
  <c r="I475" i="10" s="1"/>
  <c r="G476" i="10"/>
  <c r="H476" i="10" s="1"/>
  <c r="I476" i="10" s="1"/>
  <c r="G477" i="10"/>
  <c r="H477" i="10"/>
  <c r="I477" i="10" s="1"/>
  <c r="G478" i="10"/>
  <c r="H478" i="10" s="1"/>
  <c r="I478" i="10" s="1"/>
  <c r="G479" i="10"/>
  <c r="H479" i="10"/>
  <c r="I479" i="10" s="1"/>
  <c r="G439" i="10"/>
  <c r="H439" i="10" s="1"/>
  <c r="I439" i="10" s="1"/>
  <c r="G440" i="10"/>
  <c r="H440" i="10"/>
  <c r="I440" i="10" s="1"/>
  <c r="G441" i="10"/>
  <c r="H441" i="10" s="1"/>
  <c r="I441" i="10" s="1"/>
  <c r="G442" i="10"/>
  <c r="H442" i="10"/>
  <c r="I442" i="10" s="1"/>
  <c r="G443" i="10"/>
  <c r="H443" i="10" s="1"/>
  <c r="I443" i="10" s="1"/>
  <c r="G444" i="10"/>
  <c r="H444" i="10"/>
  <c r="I444" i="10" s="1"/>
  <c r="G445" i="10"/>
  <c r="H445" i="10" s="1"/>
  <c r="I445" i="10" s="1"/>
  <c r="G446" i="10"/>
  <c r="H446" i="10"/>
  <c r="I446" i="10" s="1"/>
  <c r="G447" i="10"/>
  <c r="H447" i="10" s="1"/>
  <c r="I447" i="10" s="1"/>
  <c r="G448" i="10"/>
  <c r="H448" i="10"/>
  <c r="I448" i="10" s="1"/>
  <c r="G449" i="10"/>
  <c r="H449" i="10" s="1"/>
  <c r="I449" i="10" s="1"/>
  <c r="G450" i="10"/>
  <c r="H450" i="10"/>
  <c r="I450" i="10" s="1"/>
  <c r="G451" i="10"/>
  <c r="H451" i="10" s="1"/>
  <c r="I451" i="10" s="1"/>
  <c r="G452" i="10"/>
  <c r="H452" i="10"/>
  <c r="I452" i="10" s="1"/>
  <c r="G453" i="10"/>
  <c r="H453" i="10" s="1"/>
  <c r="I453" i="10" s="1"/>
  <c r="G454" i="10"/>
  <c r="H454" i="10"/>
  <c r="I454" i="10" s="1"/>
  <c r="G455" i="10"/>
  <c r="H455" i="10" s="1"/>
  <c r="I455" i="10" s="1"/>
  <c r="G456" i="10"/>
  <c r="H456" i="10"/>
  <c r="I456" i="10" s="1"/>
  <c r="G457" i="10"/>
  <c r="H457" i="10" s="1"/>
  <c r="I457" i="10" s="1"/>
  <c r="G458" i="10"/>
  <c r="H458" i="10"/>
  <c r="I458" i="10" s="1"/>
  <c r="G459" i="10"/>
  <c r="H459" i="10" s="1"/>
  <c r="I459" i="10" s="1"/>
  <c r="G460" i="10"/>
  <c r="H460" i="10"/>
  <c r="I460" i="10" s="1"/>
  <c r="G461" i="10"/>
  <c r="H461" i="10" s="1"/>
  <c r="I461" i="10" s="1"/>
  <c r="G462" i="10"/>
  <c r="H462" i="10"/>
  <c r="I462" i="10" s="1"/>
  <c r="G463" i="10"/>
  <c r="H463" i="10" s="1"/>
  <c r="I463" i="10" s="1"/>
  <c r="G464" i="10"/>
  <c r="H464" i="10"/>
  <c r="I464" i="10" s="1"/>
  <c r="G465" i="10"/>
  <c r="H465" i="10" s="1"/>
  <c r="I465" i="10" s="1"/>
  <c r="G466" i="10"/>
  <c r="H466" i="10"/>
  <c r="I466" i="10" s="1"/>
  <c r="G467" i="10"/>
  <c r="H467" i="10" s="1"/>
  <c r="I467" i="10" s="1"/>
  <c r="G468" i="10"/>
  <c r="H468" i="10"/>
  <c r="I468" i="10" s="1"/>
  <c r="G469" i="10"/>
  <c r="H469" i="10" s="1"/>
  <c r="I469" i="10" s="1"/>
  <c r="G421" i="10"/>
  <c r="H421" i="10"/>
  <c r="I421" i="10" s="1"/>
  <c r="G422" i="10"/>
  <c r="H422" i="10" s="1"/>
  <c r="I422" i="10" s="1"/>
  <c r="G423" i="10"/>
  <c r="H423" i="10"/>
  <c r="I423" i="10" s="1"/>
  <c r="G424" i="10"/>
  <c r="H424" i="10" s="1"/>
  <c r="I424" i="10" s="1"/>
  <c r="G425" i="10"/>
  <c r="H425" i="10"/>
  <c r="I425" i="10" s="1"/>
  <c r="G426" i="10"/>
  <c r="H426" i="10" s="1"/>
  <c r="I426" i="10" s="1"/>
  <c r="G427" i="10"/>
  <c r="H427" i="10"/>
  <c r="I427" i="10" s="1"/>
  <c r="G428" i="10"/>
  <c r="H428" i="10" s="1"/>
  <c r="I428" i="10" s="1"/>
  <c r="G429" i="10"/>
  <c r="H429" i="10"/>
  <c r="I429" i="10" s="1"/>
  <c r="G430" i="10"/>
  <c r="H430" i="10" s="1"/>
  <c r="I430" i="10" s="1"/>
  <c r="G431" i="10"/>
  <c r="H431" i="10"/>
  <c r="I431" i="10" s="1"/>
  <c r="G432" i="10"/>
  <c r="H432" i="10" s="1"/>
  <c r="I432" i="10" s="1"/>
  <c r="G433" i="10"/>
  <c r="H433" i="10"/>
  <c r="I433" i="10" s="1"/>
  <c r="G434" i="10"/>
  <c r="H434" i="10" s="1"/>
  <c r="I434" i="10" s="1"/>
  <c r="G435" i="10"/>
  <c r="H435" i="10"/>
  <c r="I435" i="10" s="1"/>
  <c r="G436" i="10"/>
  <c r="H436" i="10" s="1"/>
  <c r="I436" i="10" s="1"/>
  <c r="G437" i="10"/>
  <c r="H437" i="10"/>
  <c r="I437" i="10" s="1"/>
  <c r="G404" i="10"/>
  <c r="H404" i="10" s="1"/>
  <c r="I404" i="10" s="1"/>
  <c r="G405" i="10"/>
  <c r="H405" i="10"/>
  <c r="I405" i="10" s="1"/>
  <c r="G406" i="10"/>
  <c r="H406" i="10" s="1"/>
  <c r="I406" i="10" s="1"/>
  <c r="G407" i="10"/>
  <c r="H407" i="10"/>
  <c r="I407" i="10" s="1"/>
  <c r="G408" i="10"/>
  <c r="H408" i="10" s="1"/>
  <c r="I408" i="10" s="1"/>
  <c r="G409" i="10"/>
  <c r="H409" i="10"/>
  <c r="I409" i="10" s="1"/>
  <c r="G410" i="10"/>
  <c r="H410" i="10" s="1"/>
  <c r="I410" i="10" s="1"/>
  <c r="G411" i="10"/>
  <c r="H411" i="10"/>
  <c r="I411" i="10" s="1"/>
  <c r="G412" i="10"/>
  <c r="H412" i="10" s="1"/>
  <c r="I412" i="10" s="1"/>
  <c r="G413" i="10"/>
  <c r="H413" i="10"/>
  <c r="I413" i="10" s="1"/>
  <c r="G414" i="10"/>
  <c r="H414" i="10" s="1"/>
  <c r="I414" i="10" s="1"/>
  <c r="G415" i="10"/>
  <c r="H415" i="10"/>
  <c r="I415" i="10" s="1"/>
  <c r="G416" i="10"/>
  <c r="H416" i="10" s="1"/>
  <c r="I416" i="10" s="1"/>
  <c r="G417" i="10"/>
  <c r="H417" i="10"/>
  <c r="I417" i="10" s="1"/>
  <c r="G418" i="10"/>
  <c r="H418" i="10" s="1"/>
  <c r="I418" i="10" s="1"/>
  <c r="G419" i="10"/>
  <c r="H419" i="10"/>
  <c r="I419" i="10" s="1"/>
  <c r="G384" i="10"/>
  <c r="H384" i="10" s="1"/>
  <c r="I384" i="10" s="1"/>
  <c r="G385" i="10"/>
  <c r="H385" i="10"/>
  <c r="I385" i="10" s="1"/>
  <c r="G386" i="10"/>
  <c r="H386" i="10" s="1"/>
  <c r="I386" i="10" s="1"/>
  <c r="G387" i="10"/>
  <c r="H387" i="10"/>
  <c r="I387" i="10" s="1"/>
  <c r="G388" i="10"/>
  <c r="H388" i="10" s="1"/>
  <c r="I388" i="10" s="1"/>
  <c r="G389" i="10"/>
  <c r="H389" i="10"/>
  <c r="I389" i="10" s="1"/>
  <c r="G390" i="10"/>
  <c r="H390" i="10" s="1"/>
  <c r="I390" i="10" s="1"/>
  <c r="G391" i="10"/>
  <c r="H391" i="10"/>
  <c r="I391" i="10" s="1"/>
  <c r="G392" i="10"/>
  <c r="H392" i="10" s="1"/>
  <c r="I392" i="10" s="1"/>
  <c r="G393" i="10"/>
  <c r="H393" i="10" s="1"/>
  <c r="I393" i="10" s="1"/>
  <c r="G394" i="10"/>
  <c r="H394" i="10"/>
  <c r="I394" i="10" s="1"/>
  <c r="G395" i="10"/>
  <c r="H395" i="10" s="1"/>
  <c r="I395" i="10" s="1"/>
  <c r="G396" i="10"/>
  <c r="H396" i="10"/>
  <c r="I396" i="10" s="1"/>
  <c r="G397" i="10"/>
  <c r="H397" i="10" s="1"/>
  <c r="I397" i="10" s="1"/>
  <c r="G398" i="10"/>
  <c r="H398" i="10"/>
  <c r="I398" i="10" s="1"/>
  <c r="G399" i="10"/>
  <c r="H399" i="10" s="1"/>
  <c r="I399" i="10" s="1"/>
  <c r="G400" i="10"/>
  <c r="H400" i="10"/>
  <c r="I400" i="10" s="1"/>
  <c r="G401" i="10"/>
  <c r="H401" i="10" s="1"/>
  <c r="I401" i="10" s="1"/>
  <c r="G402" i="10"/>
  <c r="H402" i="10"/>
  <c r="I402" i="10" s="1"/>
  <c r="G379" i="10"/>
  <c r="H379" i="10" s="1"/>
  <c r="I379" i="10" s="1"/>
  <c r="G380" i="10"/>
  <c r="H380" i="10"/>
  <c r="I380" i="10" s="1"/>
  <c r="G381" i="10"/>
  <c r="H381" i="10" s="1"/>
  <c r="I381" i="10" s="1"/>
  <c r="G382" i="10"/>
  <c r="H382" i="10"/>
  <c r="I382" i="10" s="1"/>
  <c r="G364" i="10"/>
  <c r="H364" i="10" s="1"/>
  <c r="I364" i="10" s="1"/>
  <c r="G365" i="10"/>
  <c r="H365" i="10"/>
  <c r="I365" i="10" s="1"/>
  <c r="G366" i="10"/>
  <c r="H366" i="10" s="1"/>
  <c r="I366" i="10" s="1"/>
  <c r="G367" i="10"/>
  <c r="H367" i="10"/>
  <c r="I367" i="10" s="1"/>
  <c r="G368" i="10"/>
  <c r="H368" i="10" s="1"/>
  <c r="I368" i="10" s="1"/>
  <c r="G369" i="10"/>
  <c r="H369" i="10"/>
  <c r="I369" i="10" s="1"/>
  <c r="G370" i="10"/>
  <c r="H370" i="10" s="1"/>
  <c r="I370" i="10" s="1"/>
  <c r="G371" i="10"/>
  <c r="H371" i="10"/>
  <c r="I371" i="10" s="1"/>
  <c r="G372" i="10"/>
  <c r="H372" i="10" s="1"/>
  <c r="I372" i="10" s="1"/>
  <c r="G373" i="10"/>
  <c r="H373" i="10"/>
  <c r="I373" i="10" s="1"/>
  <c r="G374" i="10"/>
  <c r="H374" i="10" s="1"/>
  <c r="I374" i="10" s="1"/>
  <c r="G375" i="10"/>
  <c r="H375" i="10"/>
  <c r="I375" i="10" s="1"/>
  <c r="G376" i="10"/>
  <c r="H376" i="10" s="1"/>
  <c r="I376" i="10" s="1"/>
  <c r="G377" i="10"/>
  <c r="H377" i="10"/>
  <c r="I377" i="10" s="1"/>
  <c r="G361" i="10"/>
  <c r="H361" i="10" s="1"/>
  <c r="I361" i="10" s="1"/>
  <c r="G362" i="10"/>
  <c r="H362" i="10"/>
  <c r="I362" i="10" s="1"/>
  <c r="G321" i="10"/>
  <c r="H321" i="10" s="1"/>
  <c r="I321" i="10" s="1"/>
  <c r="G322" i="10"/>
  <c r="H322" i="10"/>
  <c r="I322" i="10" s="1"/>
  <c r="G323" i="10"/>
  <c r="H323" i="10" s="1"/>
  <c r="I323" i="10" s="1"/>
  <c r="G324" i="10"/>
  <c r="H324" i="10"/>
  <c r="I324" i="10" s="1"/>
  <c r="G325" i="10"/>
  <c r="H325" i="10" s="1"/>
  <c r="I325" i="10" s="1"/>
  <c r="G326" i="10"/>
  <c r="H326" i="10"/>
  <c r="I326" i="10" s="1"/>
  <c r="G327" i="10"/>
  <c r="H327" i="10" s="1"/>
  <c r="I327" i="10" s="1"/>
  <c r="G328" i="10"/>
  <c r="H328" i="10"/>
  <c r="I328" i="10" s="1"/>
  <c r="G329" i="10"/>
  <c r="H329" i="10" s="1"/>
  <c r="I329" i="10" s="1"/>
  <c r="G330" i="10"/>
  <c r="H330" i="10"/>
  <c r="I330" i="10" s="1"/>
  <c r="G331" i="10"/>
  <c r="H331" i="10" s="1"/>
  <c r="I331" i="10" s="1"/>
  <c r="G332" i="10"/>
  <c r="H332" i="10"/>
  <c r="I332" i="10" s="1"/>
  <c r="G333" i="10"/>
  <c r="H333" i="10" s="1"/>
  <c r="I333" i="10" s="1"/>
  <c r="G334" i="10"/>
  <c r="H334" i="10"/>
  <c r="I334" i="10" s="1"/>
  <c r="G335" i="10"/>
  <c r="H335" i="10" s="1"/>
  <c r="I335" i="10" s="1"/>
  <c r="G336" i="10"/>
  <c r="H336" i="10"/>
  <c r="I336" i="10" s="1"/>
  <c r="G337" i="10"/>
  <c r="H337" i="10" s="1"/>
  <c r="I337" i="10" s="1"/>
  <c r="G338" i="10"/>
  <c r="H338" i="10"/>
  <c r="I338" i="10" s="1"/>
  <c r="G339" i="10"/>
  <c r="H339" i="10" s="1"/>
  <c r="I339" i="10" s="1"/>
  <c r="G340" i="10"/>
  <c r="H340" i="10"/>
  <c r="I340" i="10" s="1"/>
  <c r="G341" i="10"/>
  <c r="H341" i="10" s="1"/>
  <c r="I341" i="10" s="1"/>
  <c r="G342" i="10"/>
  <c r="H342" i="10"/>
  <c r="I342" i="10" s="1"/>
  <c r="G343" i="10"/>
  <c r="H343" i="10" s="1"/>
  <c r="I343" i="10" s="1"/>
  <c r="G344" i="10"/>
  <c r="H344" i="10"/>
  <c r="I344" i="10" s="1"/>
  <c r="G345" i="10"/>
  <c r="H345" i="10" s="1"/>
  <c r="I345" i="10" s="1"/>
  <c r="G346" i="10"/>
  <c r="H346" i="10"/>
  <c r="I346" i="10" s="1"/>
  <c r="G347" i="10"/>
  <c r="H347" i="10" s="1"/>
  <c r="I347" i="10" s="1"/>
  <c r="G348" i="10"/>
  <c r="H348" i="10"/>
  <c r="I348" i="10" s="1"/>
  <c r="G349" i="10"/>
  <c r="H349" i="10" s="1"/>
  <c r="I349" i="10" s="1"/>
  <c r="G350" i="10"/>
  <c r="H350" i="10"/>
  <c r="I350" i="10" s="1"/>
  <c r="G351" i="10"/>
  <c r="H351" i="10" s="1"/>
  <c r="I351" i="10" s="1"/>
  <c r="G352" i="10"/>
  <c r="H352" i="10"/>
  <c r="I352" i="10" s="1"/>
  <c r="G353" i="10"/>
  <c r="H353" i="10" s="1"/>
  <c r="I353" i="10" s="1"/>
  <c r="G354" i="10"/>
  <c r="H354" i="10"/>
  <c r="I354" i="10" s="1"/>
  <c r="G355" i="10"/>
  <c r="H355" i="10" s="1"/>
  <c r="I355" i="10" s="1"/>
  <c r="G356" i="10"/>
  <c r="H356" i="10"/>
  <c r="I356" i="10" s="1"/>
  <c r="G357" i="10"/>
  <c r="H357" i="10" s="1"/>
  <c r="I357" i="10" s="1"/>
  <c r="G358" i="10"/>
  <c r="H358" i="10"/>
  <c r="I358" i="10" s="1"/>
  <c r="G359" i="10"/>
  <c r="H359" i="10" s="1"/>
  <c r="I359" i="10" s="1"/>
  <c r="G259" i="10"/>
  <c r="H259" i="10"/>
  <c r="I259" i="10" s="1"/>
  <c r="G260" i="10"/>
  <c r="H260" i="10" s="1"/>
  <c r="I260" i="10" s="1"/>
  <c r="G261" i="10"/>
  <c r="H261" i="10"/>
  <c r="I261" i="10" s="1"/>
  <c r="G262" i="10"/>
  <c r="H262" i="10" s="1"/>
  <c r="I262" i="10" s="1"/>
  <c r="G263" i="10"/>
  <c r="H263" i="10"/>
  <c r="I263" i="10" s="1"/>
  <c r="G264" i="10"/>
  <c r="H264" i="10" s="1"/>
  <c r="I264" i="10" s="1"/>
  <c r="G265" i="10"/>
  <c r="H265" i="10"/>
  <c r="I265" i="10" s="1"/>
  <c r="G266" i="10"/>
  <c r="H266" i="10" s="1"/>
  <c r="I266" i="10" s="1"/>
  <c r="G267" i="10"/>
  <c r="H267" i="10"/>
  <c r="I267" i="10" s="1"/>
  <c r="G268" i="10"/>
  <c r="H268" i="10" s="1"/>
  <c r="I268" i="10" s="1"/>
  <c r="G269" i="10"/>
  <c r="H269" i="10"/>
  <c r="I269" i="10" s="1"/>
  <c r="G270" i="10"/>
  <c r="H270" i="10" s="1"/>
  <c r="I270" i="10" s="1"/>
  <c r="G271" i="10"/>
  <c r="H271" i="10"/>
  <c r="I271" i="10" s="1"/>
  <c r="G272" i="10"/>
  <c r="H272" i="10" s="1"/>
  <c r="I272" i="10" s="1"/>
  <c r="G273" i="10"/>
  <c r="H273" i="10"/>
  <c r="I273" i="10" s="1"/>
  <c r="G274" i="10"/>
  <c r="H274" i="10" s="1"/>
  <c r="I274" i="10" s="1"/>
  <c r="G275" i="10"/>
  <c r="H275" i="10"/>
  <c r="I275" i="10" s="1"/>
  <c r="G276" i="10"/>
  <c r="H276" i="10" s="1"/>
  <c r="I276" i="10" s="1"/>
  <c r="G277" i="10"/>
  <c r="H277" i="10"/>
  <c r="I277" i="10" s="1"/>
  <c r="G278" i="10"/>
  <c r="H278" i="10" s="1"/>
  <c r="I278" i="10" s="1"/>
  <c r="G279" i="10"/>
  <c r="H279" i="10"/>
  <c r="I279" i="10" s="1"/>
  <c r="G280" i="10"/>
  <c r="H280" i="10" s="1"/>
  <c r="I280" i="10" s="1"/>
  <c r="G281" i="10"/>
  <c r="H281" i="10"/>
  <c r="I281" i="10" s="1"/>
  <c r="G282" i="10"/>
  <c r="H282" i="10" s="1"/>
  <c r="I282" i="10" s="1"/>
  <c r="G283" i="10"/>
  <c r="H283" i="10"/>
  <c r="I283" i="10" s="1"/>
  <c r="G284" i="10"/>
  <c r="H284" i="10" s="1"/>
  <c r="I284" i="10" s="1"/>
  <c r="G285" i="10"/>
  <c r="H285" i="10"/>
  <c r="I285" i="10" s="1"/>
  <c r="G286" i="10"/>
  <c r="H286" i="10" s="1"/>
  <c r="I286" i="10" s="1"/>
  <c r="G287" i="10"/>
  <c r="H287" i="10"/>
  <c r="I287" i="10" s="1"/>
  <c r="G288" i="10"/>
  <c r="H288" i="10" s="1"/>
  <c r="I288" i="10" s="1"/>
  <c r="G289" i="10"/>
  <c r="H289" i="10"/>
  <c r="I289" i="10" s="1"/>
  <c r="G290" i="10"/>
  <c r="H290" i="10" s="1"/>
  <c r="I290" i="10" s="1"/>
  <c r="G291" i="10"/>
  <c r="H291" i="10"/>
  <c r="I291" i="10" s="1"/>
  <c r="G292" i="10"/>
  <c r="H292" i="10" s="1"/>
  <c r="I292" i="10" s="1"/>
  <c r="G293" i="10"/>
  <c r="H293" i="10"/>
  <c r="I293" i="10" s="1"/>
  <c r="G294" i="10"/>
  <c r="H294" i="10" s="1"/>
  <c r="I294" i="10" s="1"/>
  <c r="G295" i="10"/>
  <c r="H295" i="10"/>
  <c r="I295" i="10" s="1"/>
  <c r="G296" i="10"/>
  <c r="H296" i="10" s="1"/>
  <c r="I296" i="10" s="1"/>
  <c r="G297" i="10"/>
  <c r="H297" i="10"/>
  <c r="I297" i="10" s="1"/>
  <c r="G298" i="10"/>
  <c r="H298" i="10" s="1"/>
  <c r="I298" i="10" s="1"/>
  <c r="G299" i="10"/>
  <c r="H299" i="10"/>
  <c r="I299" i="10" s="1"/>
  <c r="G300" i="10"/>
  <c r="H300" i="10" s="1"/>
  <c r="I300" i="10" s="1"/>
  <c r="G301" i="10"/>
  <c r="H301" i="10"/>
  <c r="I301" i="10" s="1"/>
  <c r="G302" i="10"/>
  <c r="H302" i="10" s="1"/>
  <c r="I302" i="10" s="1"/>
  <c r="G303" i="10"/>
  <c r="H303" i="10"/>
  <c r="I303" i="10" s="1"/>
  <c r="G304" i="10"/>
  <c r="H304" i="10" s="1"/>
  <c r="I304" i="10" s="1"/>
  <c r="G305" i="10"/>
  <c r="H305" i="10"/>
  <c r="I305" i="10" s="1"/>
  <c r="G306" i="10"/>
  <c r="H306" i="10" s="1"/>
  <c r="I306" i="10" s="1"/>
  <c r="G307" i="10"/>
  <c r="H307" i="10"/>
  <c r="I307" i="10" s="1"/>
  <c r="G308" i="10"/>
  <c r="H308" i="10" s="1"/>
  <c r="I308" i="10" s="1"/>
  <c r="G309" i="10"/>
  <c r="H309" i="10"/>
  <c r="I309" i="10" s="1"/>
  <c r="G310" i="10"/>
  <c r="H310" i="10" s="1"/>
  <c r="I310" i="10" s="1"/>
  <c r="G311" i="10"/>
  <c r="H311" i="10"/>
  <c r="I311" i="10" s="1"/>
  <c r="G312" i="10"/>
  <c r="H312" i="10" s="1"/>
  <c r="I312" i="10" s="1"/>
  <c r="G313" i="10"/>
  <c r="H313" i="10"/>
  <c r="I313" i="10" s="1"/>
  <c r="G314" i="10"/>
  <c r="H314" i="10" s="1"/>
  <c r="I314" i="10" s="1"/>
  <c r="G315" i="10"/>
  <c r="H315" i="10"/>
  <c r="I315" i="10" s="1"/>
  <c r="G316" i="10"/>
  <c r="H316" i="10" s="1"/>
  <c r="I316" i="10" s="1"/>
  <c r="G317" i="10"/>
  <c r="H317" i="10"/>
  <c r="I317" i="10" s="1"/>
  <c r="G318" i="10"/>
  <c r="H318" i="10" s="1"/>
  <c r="I318" i="10" s="1"/>
  <c r="G319" i="10"/>
  <c r="H319" i="10"/>
  <c r="I319" i="10" s="1"/>
  <c r="G217" i="10"/>
  <c r="H217" i="10" s="1"/>
  <c r="I217" i="10" s="1"/>
  <c r="G218" i="10"/>
  <c r="H218" i="10"/>
  <c r="I218" i="10" s="1"/>
  <c r="G219" i="10"/>
  <c r="H219" i="10" s="1"/>
  <c r="I219" i="10" s="1"/>
  <c r="G220" i="10"/>
  <c r="H220" i="10"/>
  <c r="I220" i="10" s="1"/>
  <c r="G221" i="10"/>
  <c r="H221" i="10" s="1"/>
  <c r="I221" i="10" s="1"/>
  <c r="G222" i="10"/>
  <c r="H222" i="10"/>
  <c r="I222" i="10" s="1"/>
  <c r="G223" i="10"/>
  <c r="H223" i="10" s="1"/>
  <c r="I223" i="10" s="1"/>
  <c r="G224" i="10"/>
  <c r="H224" i="10"/>
  <c r="I224" i="10" s="1"/>
  <c r="G225" i="10"/>
  <c r="H225" i="10" s="1"/>
  <c r="I225" i="10" s="1"/>
  <c r="G226" i="10"/>
  <c r="H226" i="10"/>
  <c r="I226" i="10" s="1"/>
  <c r="G227" i="10"/>
  <c r="H227" i="10" s="1"/>
  <c r="I227" i="10" s="1"/>
  <c r="G228" i="10"/>
  <c r="H228" i="10"/>
  <c r="I228" i="10" s="1"/>
  <c r="G229" i="10"/>
  <c r="H229" i="10" s="1"/>
  <c r="I229" i="10" s="1"/>
  <c r="G230" i="10"/>
  <c r="H230" i="10"/>
  <c r="I230" i="10" s="1"/>
  <c r="G231" i="10"/>
  <c r="H231" i="10" s="1"/>
  <c r="I231" i="10" s="1"/>
  <c r="G232" i="10"/>
  <c r="H232" i="10"/>
  <c r="I232" i="10" s="1"/>
  <c r="G233" i="10"/>
  <c r="H233" i="10" s="1"/>
  <c r="I233" i="10" s="1"/>
  <c r="G234" i="10"/>
  <c r="H234" i="10"/>
  <c r="I234" i="10" s="1"/>
  <c r="G235" i="10"/>
  <c r="H235" i="10" s="1"/>
  <c r="I235" i="10" s="1"/>
  <c r="G236" i="10"/>
  <c r="H236" i="10"/>
  <c r="I236" i="10" s="1"/>
  <c r="G237" i="10"/>
  <c r="H237" i="10" s="1"/>
  <c r="I237" i="10" s="1"/>
  <c r="G239" i="10"/>
  <c r="H239" i="10"/>
  <c r="I239" i="10" s="1"/>
  <c r="G241" i="10"/>
  <c r="H241" i="10" s="1"/>
  <c r="I241" i="10" s="1"/>
  <c r="G242" i="10"/>
  <c r="H242" i="10"/>
  <c r="I242" i="10" s="1"/>
  <c r="G243" i="10"/>
  <c r="H243" i="10" s="1"/>
  <c r="I243" i="10" s="1"/>
  <c r="G244" i="10"/>
  <c r="H244" i="10"/>
  <c r="I244" i="10" s="1"/>
  <c r="G245" i="10"/>
  <c r="H245" i="10" s="1"/>
  <c r="I245" i="10" s="1"/>
  <c r="G246" i="10"/>
  <c r="H246" i="10"/>
  <c r="I246" i="10" s="1"/>
  <c r="G247" i="10"/>
  <c r="H247" i="10" s="1"/>
  <c r="I247" i="10" s="1"/>
  <c r="G248" i="10"/>
  <c r="H248" i="10"/>
  <c r="I248" i="10" s="1"/>
  <c r="G249" i="10"/>
  <c r="H249" i="10" s="1"/>
  <c r="I249" i="10" s="1"/>
  <c r="G250" i="10"/>
  <c r="H250" i="10"/>
  <c r="I250" i="10" s="1"/>
  <c r="G251" i="10"/>
  <c r="H251" i="10" s="1"/>
  <c r="I251" i="10" s="1"/>
  <c r="G252" i="10"/>
  <c r="H252" i="10"/>
  <c r="I252" i="10" s="1"/>
  <c r="G253" i="10"/>
  <c r="H253" i="10" s="1"/>
  <c r="I253" i="10" s="1"/>
  <c r="G254" i="10"/>
  <c r="H254" i="10"/>
  <c r="I254" i="10" s="1"/>
  <c r="G255" i="10"/>
  <c r="H255" i="10" s="1"/>
  <c r="I255" i="10" s="1"/>
  <c r="G256" i="10"/>
  <c r="H256" i="10"/>
  <c r="I256" i="10" s="1"/>
  <c r="G257" i="10"/>
  <c r="H257" i="10" s="1"/>
  <c r="I257" i="10" s="1"/>
  <c r="G210" i="10"/>
  <c r="H210" i="10"/>
  <c r="I210" i="10" s="1"/>
  <c r="G211" i="10"/>
  <c r="H211" i="10" s="1"/>
  <c r="I211" i="10" s="1"/>
  <c r="G212" i="10"/>
  <c r="H212" i="10"/>
  <c r="I212" i="10" s="1"/>
  <c r="G214" i="10"/>
  <c r="H214" i="10" s="1"/>
  <c r="I214" i="10" s="1"/>
  <c r="G215" i="10"/>
  <c r="H215" i="10"/>
  <c r="I215" i="10" s="1"/>
  <c r="G207" i="10"/>
  <c r="H207" i="10" s="1"/>
  <c r="I207" i="10" s="1"/>
  <c r="G208" i="10"/>
  <c r="H208" i="10"/>
  <c r="I208" i="10" s="1"/>
  <c r="G203" i="10"/>
  <c r="H203" i="10" s="1"/>
  <c r="I203" i="10" s="1"/>
  <c r="G204" i="10"/>
  <c r="H204" i="10"/>
  <c r="I204" i="10" s="1"/>
  <c r="G205" i="10"/>
  <c r="H205" i="10" s="1"/>
  <c r="I205" i="10" s="1"/>
  <c r="G192" i="10"/>
  <c r="H192" i="10"/>
  <c r="I192" i="10" s="1"/>
  <c r="G193" i="10"/>
  <c r="H193" i="10" s="1"/>
  <c r="I193" i="10" s="1"/>
  <c r="G194" i="10"/>
  <c r="H194" i="10"/>
  <c r="I194" i="10" s="1"/>
  <c r="G195" i="10"/>
  <c r="H195" i="10" s="1"/>
  <c r="I195" i="10" s="1"/>
  <c r="G196" i="10"/>
  <c r="H196" i="10"/>
  <c r="I196" i="10" s="1"/>
  <c r="G197" i="10"/>
  <c r="H197" i="10" s="1"/>
  <c r="I197" i="10" s="1"/>
  <c r="G198" i="10"/>
  <c r="H198" i="10"/>
  <c r="I198" i="10" s="1"/>
  <c r="G199" i="10"/>
  <c r="H199" i="10" s="1"/>
  <c r="I199" i="10" s="1"/>
  <c r="G200" i="10"/>
  <c r="H200" i="10"/>
  <c r="I200" i="10" s="1"/>
  <c r="G201" i="10"/>
  <c r="H201" i="10" s="1"/>
  <c r="I201" i="10" s="1"/>
  <c r="G187" i="10"/>
  <c r="H187" i="10"/>
  <c r="I187" i="10" s="1"/>
  <c r="G188" i="10"/>
  <c r="H188" i="10" s="1"/>
  <c r="I188" i="10" s="1"/>
  <c r="G189" i="10"/>
  <c r="H189" i="10"/>
  <c r="I189" i="10" s="1"/>
  <c r="G190" i="10"/>
  <c r="H190" i="10" s="1"/>
  <c r="I190" i="10" s="1"/>
  <c r="G180" i="10"/>
  <c r="H180" i="10"/>
  <c r="I180" i="10" s="1"/>
  <c r="G181" i="10"/>
  <c r="H181" i="10" s="1"/>
  <c r="I181" i="10" s="1"/>
  <c r="G182" i="10"/>
  <c r="H182" i="10"/>
  <c r="I182" i="10" s="1"/>
  <c r="G183" i="10"/>
  <c r="H183" i="10" s="1"/>
  <c r="I183" i="10" s="1"/>
  <c r="G169" i="10"/>
  <c r="H169" i="10"/>
  <c r="I169" i="10" s="1"/>
  <c r="G170" i="10"/>
  <c r="H170" i="10" s="1"/>
  <c r="I170" i="10" s="1"/>
  <c r="G171" i="10"/>
  <c r="H171" i="10"/>
  <c r="I171" i="10" s="1"/>
  <c r="G172" i="10"/>
  <c r="H172" i="10" s="1"/>
  <c r="I172" i="10" s="1"/>
  <c r="G173" i="10"/>
  <c r="H173" i="10"/>
  <c r="I173" i="10" s="1"/>
  <c r="G175" i="10"/>
  <c r="H175" i="10" s="1"/>
  <c r="I175" i="10" s="1"/>
  <c r="G176" i="10"/>
  <c r="H176" i="10"/>
  <c r="I176" i="10" s="1"/>
  <c r="G177" i="10"/>
  <c r="H177" i="10" s="1"/>
  <c r="I177" i="10" s="1"/>
  <c r="G178" i="10"/>
  <c r="H178" i="10"/>
  <c r="I178" i="10" s="1"/>
  <c r="G166" i="10"/>
  <c r="H166" i="10" s="1"/>
  <c r="I166" i="10" s="1"/>
  <c r="G167" i="10"/>
  <c r="H167" i="10"/>
  <c r="I167" i="10" s="1"/>
  <c r="G160" i="10"/>
  <c r="H160" i="10" s="1"/>
  <c r="I160" i="10" s="1"/>
  <c r="G161" i="10"/>
  <c r="H161" i="10"/>
  <c r="I161" i="10" s="1"/>
  <c r="G162" i="10"/>
  <c r="H162" i="10" s="1"/>
  <c r="I162" i="10" s="1"/>
  <c r="G163" i="10"/>
  <c r="H163" i="10"/>
  <c r="I163" i="10" s="1"/>
  <c r="G164" i="10"/>
  <c r="H164" i="10" s="1"/>
  <c r="I164" i="10" s="1"/>
  <c r="G150" i="10"/>
  <c r="H150" i="10"/>
  <c r="I150" i="10" s="1"/>
  <c r="G151" i="10"/>
  <c r="H151" i="10" s="1"/>
  <c r="I151" i="10" s="1"/>
  <c r="G152" i="10"/>
  <c r="H152" i="10"/>
  <c r="I152" i="10" s="1"/>
  <c r="G153" i="10"/>
  <c r="H153" i="10" s="1"/>
  <c r="I153" i="10" s="1"/>
  <c r="G154" i="10"/>
  <c r="H154" i="10"/>
  <c r="I154" i="10" s="1"/>
  <c r="G155" i="10"/>
  <c r="H155" i="10" s="1"/>
  <c r="I155" i="10" s="1"/>
  <c r="G156" i="10"/>
  <c r="H156" i="10"/>
  <c r="I156" i="10" s="1"/>
  <c r="G157" i="10"/>
  <c r="H157" i="10" s="1"/>
  <c r="I157" i="10" s="1"/>
  <c r="G158" i="10"/>
  <c r="H158" i="10"/>
  <c r="I158" i="10" s="1"/>
  <c r="G126" i="10"/>
  <c r="H126" i="10" s="1"/>
  <c r="I126" i="10" s="1"/>
  <c r="G127" i="10"/>
  <c r="H127" i="10"/>
  <c r="I127" i="10" s="1"/>
  <c r="G128" i="10"/>
  <c r="H128" i="10" s="1"/>
  <c r="I128" i="10" s="1"/>
  <c r="G129" i="10"/>
  <c r="H129" i="10"/>
  <c r="I129" i="10" s="1"/>
  <c r="G130" i="10"/>
  <c r="H130" i="10" s="1"/>
  <c r="I130" i="10" s="1"/>
  <c r="G131" i="10"/>
  <c r="H131" i="10"/>
  <c r="I131" i="10" s="1"/>
  <c r="G132" i="10"/>
  <c r="H132" i="10" s="1"/>
  <c r="I132" i="10" s="1"/>
  <c r="G133" i="10"/>
  <c r="H133" i="10"/>
  <c r="I133" i="10" s="1"/>
  <c r="G134" i="10"/>
  <c r="H134" i="10" s="1"/>
  <c r="I134" i="10" s="1"/>
  <c r="G135" i="10"/>
  <c r="H135" i="10"/>
  <c r="I135" i="10" s="1"/>
  <c r="G136" i="10"/>
  <c r="H136" i="10" s="1"/>
  <c r="I136" i="10" s="1"/>
  <c r="G137" i="10"/>
  <c r="H137" i="10"/>
  <c r="I137" i="10" s="1"/>
  <c r="G138" i="10"/>
  <c r="H138" i="10" s="1"/>
  <c r="I138" i="10" s="1"/>
  <c r="G139" i="10"/>
  <c r="H139" i="10"/>
  <c r="I139" i="10" s="1"/>
  <c r="G140" i="10"/>
  <c r="H140" i="10" s="1"/>
  <c r="I140" i="10" s="1"/>
  <c r="G141" i="10"/>
  <c r="H141" i="10"/>
  <c r="I141" i="10" s="1"/>
  <c r="G142" i="10"/>
  <c r="H142" i="10" s="1"/>
  <c r="I142" i="10" s="1"/>
  <c r="G143" i="10"/>
  <c r="H143" i="10"/>
  <c r="I143" i="10" s="1"/>
  <c r="G144" i="10"/>
  <c r="H144" i="10" s="1"/>
  <c r="I144" i="10" s="1"/>
  <c r="G145" i="10"/>
  <c r="H145" i="10"/>
  <c r="I145" i="10" s="1"/>
  <c r="G146" i="10"/>
  <c r="H146" i="10" s="1"/>
  <c r="I146" i="10" s="1"/>
  <c r="G147" i="10"/>
  <c r="H147" i="10"/>
  <c r="I147" i="10" s="1"/>
  <c r="G148" i="10"/>
  <c r="H148" i="10" s="1"/>
  <c r="I148" i="10" s="1"/>
  <c r="G123" i="10"/>
  <c r="H123" i="10"/>
  <c r="I123" i="10" s="1"/>
  <c r="G124" i="10"/>
  <c r="H124" i="10" s="1"/>
  <c r="I124" i="10" s="1"/>
  <c r="G112" i="10"/>
  <c r="H112" i="10"/>
  <c r="I112" i="10" s="1"/>
  <c r="G113" i="10"/>
  <c r="H113" i="10" s="1"/>
  <c r="I113" i="10" s="1"/>
  <c r="G114" i="10"/>
  <c r="H114" i="10"/>
  <c r="I114" i="10" s="1"/>
  <c r="G115" i="10"/>
  <c r="H115" i="10" s="1"/>
  <c r="I115" i="10" s="1"/>
  <c r="G116" i="10"/>
  <c r="H116" i="10"/>
  <c r="I116" i="10" s="1"/>
  <c r="G117" i="10"/>
  <c r="H117" i="10" s="1"/>
  <c r="I117" i="10" s="1"/>
  <c r="G118" i="10"/>
  <c r="H118" i="10"/>
  <c r="I118" i="10" s="1"/>
  <c r="G119" i="10"/>
  <c r="H119" i="10" s="1"/>
  <c r="I119" i="10" s="1"/>
  <c r="G120" i="10"/>
  <c r="H120" i="10"/>
  <c r="I120" i="10" s="1"/>
  <c r="G121" i="10"/>
  <c r="H121" i="10" s="1"/>
  <c r="I121" i="10" s="1"/>
  <c r="G79" i="10"/>
  <c r="H79" i="10"/>
  <c r="I79" i="10" s="1"/>
  <c r="G80" i="10"/>
  <c r="H80" i="10" s="1"/>
  <c r="I80" i="10" s="1"/>
  <c r="G81" i="10"/>
  <c r="H81" i="10"/>
  <c r="I81" i="10" s="1"/>
  <c r="G82" i="10"/>
  <c r="H82" i="10" s="1"/>
  <c r="I82" i="10" s="1"/>
  <c r="G83" i="10"/>
  <c r="H83" i="10"/>
  <c r="I83" i="10" s="1"/>
  <c r="G84" i="10"/>
  <c r="H84" i="10" s="1"/>
  <c r="I84" i="10" s="1"/>
  <c r="G85" i="10"/>
  <c r="H85" i="10"/>
  <c r="I85" i="10" s="1"/>
  <c r="G86" i="10"/>
  <c r="H86" i="10" s="1"/>
  <c r="I86" i="10" s="1"/>
  <c r="G87" i="10"/>
  <c r="H87" i="10"/>
  <c r="I87" i="10" s="1"/>
  <c r="G88" i="10"/>
  <c r="H88" i="10" s="1"/>
  <c r="I88" i="10" s="1"/>
  <c r="G89" i="10"/>
  <c r="H89" i="10"/>
  <c r="I89" i="10" s="1"/>
  <c r="G90" i="10"/>
  <c r="H90" i="10" s="1"/>
  <c r="I90" i="10" s="1"/>
  <c r="G91" i="10"/>
  <c r="H91" i="10"/>
  <c r="I91" i="10" s="1"/>
  <c r="G92" i="10"/>
  <c r="H92" i="10" s="1"/>
  <c r="I92" i="10" s="1"/>
  <c r="G93" i="10"/>
  <c r="H93" i="10"/>
  <c r="I93" i="10" s="1"/>
  <c r="G94" i="10"/>
  <c r="H94" i="10" s="1"/>
  <c r="I94" i="10" s="1"/>
  <c r="G95" i="10"/>
  <c r="H95" i="10"/>
  <c r="I95" i="10" s="1"/>
  <c r="G96" i="10"/>
  <c r="H96" i="10" s="1"/>
  <c r="I96" i="10" s="1"/>
  <c r="G97" i="10"/>
  <c r="H97" i="10"/>
  <c r="I97" i="10" s="1"/>
  <c r="G99" i="10"/>
  <c r="H99" i="10" s="1"/>
  <c r="I99" i="10" s="1"/>
  <c r="G101" i="10"/>
  <c r="H101" i="10"/>
  <c r="I101" i="10" s="1"/>
  <c r="G103" i="10"/>
  <c r="H103" i="10" s="1"/>
  <c r="I103" i="10" s="1"/>
  <c r="G104" i="10"/>
  <c r="H104" i="10"/>
  <c r="I104" i="10" s="1"/>
  <c r="G105" i="10"/>
  <c r="H105" i="10" s="1"/>
  <c r="I105" i="10" s="1"/>
  <c r="G106" i="10"/>
  <c r="H106" i="10"/>
  <c r="I106" i="10" s="1"/>
  <c r="G107" i="10"/>
  <c r="H107" i="10" s="1"/>
  <c r="I107" i="10" s="1"/>
  <c r="G108" i="10"/>
  <c r="H108" i="10"/>
  <c r="I108" i="10" s="1"/>
  <c r="G109" i="10"/>
  <c r="H109" i="10" s="1"/>
  <c r="I109" i="10" s="1"/>
  <c r="G110" i="10"/>
  <c r="H110" i="10"/>
  <c r="I110" i="10" s="1"/>
  <c r="G70" i="10"/>
  <c r="H70" i="10" s="1"/>
  <c r="I70" i="10" s="1"/>
  <c r="G72" i="10"/>
  <c r="H72" i="10"/>
  <c r="I72" i="10" s="1"/>
  <c r="G74" i="10"/>
  <c r="H74" i="10" s="1"/>
  <c r="I74" i="10" s="1"/>
  <c r="G75" i="10"/>
  <c r="H75" i="10"/>
  <c r="I75" i="10" s="1"/>
  <c r="G76" i="10"/>
  <c r="H76" i="10" s="1"/>
  <c r="I76" i="10" s="1"/>
  <c r="G77" i="10"/>
  <c r="H77" i="10"/>
  <c r="I77" i="10" s="1"/>
  <c r="G62" i="10"/>
  <c r="H62" i="10" s="1"/>
  <c r="I62" i="10" s="1"/>
  <c r="G63" i="10"/>
  <c r="H63" i="10"/>
  <c r="I63" i="10" s="1"/>
  <c r="G64" i="10"/>
  <c r="H64" i="10" s="1"/>
  <c r="I64" i="10" s="1"/>
  <c r="G65" i="10"/>
  <c r="H65" i="10"/>
  <c r="I65" i="10" s="1"/>
  <c r="G66" i="10"/>
  <c r="H66" i="10" s="1"/>
  <c r="I66" i="10" s="1"/>
  <c r="G67" i="10"/>
  <c r="H67" i="10"/>
  <c r="I67" i="10" s="1"/>
  <c r="G68" i="10"/>
  <c r="H68" i="10" s="1"/>
  <c r="I68" i="10" s="1"/>
  <c r="G25" i="10"/>
  <c r="H25" i="10"/>
  <c r="I25" i="10" s="1"/>
  <c r="G27" i="10"/>
  <c r="H27" i="10" s="1"/>
  <c r="I27" i="10" s="1"/>
  <c r="G29" i="10"/>
  <c r="H29" i="10"/>
  <c r="I29" i="10" s="1"/>
  <c r="G31" i="10"/>
  <c r="H31" i="10" s="1"/>
  <c r="I31" i="10" s="1"/>
  <c r="G33" i="10"/>
  <c r="H33" i="10"/>
  <c r="I33" i="10" s="1"/>
  <c r="G35" i="10"/>
  <c r="H35" i="10" s="1"/>
  <c r="I35" i="10" s="1"/>
  <c r="G37" i="10"/>
  <c r="H37" i="10"/>
  <c r="I37" i="10" s="1"/>
  <c r="G38" i="10"/>
  <c r="H38" i="10" s="1"/>
  <c r="I38" i="10" s="1"/>
  <c r="G40" i="10"/>
  <c r="H40" i="10"/>
  <c r="I40" i="10" s="1"/>
  <c r="G41" i="10"/>
  <c r="H41" i="10" s="1"/>
  <c r="I41" i="10" s="1"/>
  <c r="G42" i="10"/>
  <c r="H42" i="10"/>
  <c r="I42" i="10" s="1"/>
  <c r="G44" i="10"/>
  <c r="H44" i="10" s="1"/>
  <c r="I44" i="10" s="1"/>
  <c r="G46" i="10"/>
  <c r="H46" i="10"/>
  <c r="I46" i="10" s="1"/>
  <c r="G49" i="10"/>
  <c r="H49" i="10" s="1"/>
  <c r="I49" i="10" s="1"/>
  <c r="G51" i="10"/>
  <c r="H51" i="10"/>
  <c r="I51" i="10" s="1"/>
  <c r="G53" i="10"/>
  <c r="H53" i="10" s="1"/>
  <c r="I53" i="10" s="1"/>
  <c r="G54" i="10"/>
  <c r="H54" i="10"/>
  <c r="I54" i="10" s="1"/>
  <c r="G55" i="10"/>
  <c r="H55" i="10" s="1"/>
  <c r="I55" i="10" s="1"/>
  <c r="G56" i="10"/>
  <c r="H56" i="10"/>
  <c r="I56" i="10" s="1"/>
  <c r="G57" i="10"/>
  <c r="H57" i="10" s="1"/>
  <c r="I57" i="10" s="1"/>
  <c r="G58" i="10"/>
  <c r="H58" i="10"/>
  <c r="I58" i="10" s="1"/>
  <c r="G59" i="10"/>
  <c r="H59" i="10" s="1"/>
  <c r="I59" i="10" s="1"/>
  <c r="G60" i="10"/>
  <c r="H60" i="10"/>
  <c r="I60" i="10" s="1"/>
  <c r="G20" i="10"/>
  <c r="H20" i="10" s="1"/>
  <c r="I20" i="10" s="1"/>
  <c r="G21" i="10"/>
  <c r="H21" i="10"/>
  <c r="I21" i="10" s="1"/>
  <c r="G22" i="10"/>
  <c r="H22" i="10" s="1"/>
  <c r="I22" i="10" s="1"/>
  <c r="G23" i="10"/>
  <c r="H23" i="10"/>
  <c r="I23" i="10" s="1"/>
  <c r="G14" i="10"/>
  <c r="H14" i="10" s="1"/>
  <c r="I14" i="10" s="1"/>
  <c r="G15" i="10"/>
  <c r="H15" i="10"/>
  <c r="I15" i="10" s="1"/>
  <c r="G16" i="10"/>
  <c r="H16" i="10" s="1"/>
  <c r="I16" i="10" s="1"/>
  <c r="G9" i="10"/>
  <c r="H9" i="10"/>
  <c r="I9" i="10" s="1"/>
  <c r="G10" i="10"/>
  <c r="H10" i="10" s="1"/>
  <c r="I10" i="10" s="1"/>
  <c r="G11" i="10"/>
  <c r="H11" i="10"/>
  <c r="I11" i="10" s="1"/>
  <c r="G12" i="10"/>
  <c r="H12" i="10" s="1"/>
  <c r="I12" i="10" s="1"/>
  <c r="G4" i="10"/>
  <c r="H4" i="10"/>
  <c r="I4" i="10" s="1"/>
  <c r="G5" i="10"/>
  <c r="H5" i="10" s="1"/>
  <c r="I5" i="10" s="1"/>
  <c r="G6" i="10"/>
  <c r="H6" i="10"/>
  <c r="I6" i="10" s="1"/>
  <c r="G7" i="10"/>
  <c r="H7" i="10" s="1"/>
  <c r="I7" i="10" s="1"/>
  <c r="J85" i="1"/>
  <c r="D1839" i="10"/>
  <c r="G87" i="1" s="1"/>
  <c r="J128" i="1"/>
  <c r="J218" i="1"/>
  <c r="J217" i="1"/>
  <c r="J216" i="1"/>
  <c r="J44" i="1"/>
  <c r="J25" i="1"/>
  <c r="J22" i="1"/>
  <c r="J11" i="1"/>
  <c r="K81" i="6"/>
  <c r="L81" i="6" s="1"/>
  <c r="K82" i="6"/>
  <c r="L82" i="6" s="1"/>
  <c r="K84" i="6"/>
  <c r="L84" i="6" s="1"/>
  <c r="K85" i="6"/>
  <c r="L85" i="6" s="1"/>
  <c r="K86" i="6"/>
  <c r="L86" i="6" s="1"/>
  <c r="K87" i="6"/>
  <c r="L87" i="6" s="1"/>
  <c r="K88" i="6"/>
  <c r="L88" i="6" s="1"/>
  <c r="K90" i="6"/>
  <c r="L90" i="6" s="1"/>
  <c r="K91" i="6"/>
  <c r="L91" i="6" s="1"/>
  <c r="K92" i="6"/>
  <c r="L92" i="6" s="1"/>
  <c r="K93" i="6"/>
  <c r="L93" i="6" s="1"/>
  <c r="K94" i="6"/>
  <c r="L94" i="6" s="1"/>
  <c r="K95" i="6"/>
  <c r="L95" i="6" s="1"/>
  <c r="K96" i="6"/>
  <c r="L96" i="6" s="1"/>
  <c r="K97" i="6"/>
  <c r="L97" i="6" s="1"/>
  <c r="K98" i="6"/>
  <c r="L98" i="6" s="1"/>
  <c r="K100" i="6"/>
  <c r="L100" i="6" s="1"/>
  <c r="K101" i="6"/>
  <c r="L101" i="6" s="1"/>
  <c r="K102" i="6"/>
  <c r="L102" i="6" s="1"/>
  <c r="K103" i="6"/>
  <c r="L103" i="6" s="1"/>
  <c r="K104" i="6"/>
  <c r="L104" i="6" s="1"/>
  <c r="K105" i="6"/>
  <c r="L105" i="6" s="1"/>
  <c r="K106" i="6"/>
  <c r="L106" i="6" s="1"/>
  <c r="K107" i="6"/>
  <c r="L107" i="6" s="1"/>
  <c r="K108" i="6"/>
  <c r="L108" i="6" s="1"/>
  <c r="K110" i="6"/>
  <c r="L110" i="6" s="1"/>
  <c r="K111" i="6"/>
  <c r="L111" i="6" s="1"/>
  <c r="K112" i="6"/>
  <c r="L112" i="6" s="1"/>
  <c r="K113" i="6"/>
  <c r="L113" i="6" s="1"/>
  <c r="K114" i="6"/>
  <c r="L114" i="6" s="1"/>
  <c r="K115" i="6"/>
  <c r="L115" i="6" s="1"/>
  <c r="K116" i="6"/>
  <c r="L116" i="6" s="1"/>
  <c r="K117" i="6"/>
  <c r="L117" i="6" s="1"/>
  <c r="K118" i="6"/>
  <c r="L118" i="6" s="1"/>
  <c r="K120" i="6"/>
  <c r="L120" i="6" s="1"/>
  <c r="K121" i="6"/>
  <c r="L121" i="6" s="1"/>
  <c r="K122" i="6"/>
  <c r="L122" i="6" s="1"/>
  <c r="K123" i="6"/>
  <c r="L123" i="6" s="1"/>
  <c r="K124" i="6"/>
  <c r="L124" i="6" s="1"/>
  <c r="K125" i="6"/>
  <c r="L125" i="6" s="1"/>
  <c r="K126" i="6"/>
  <c r="L126" i="6" s="1"/>
  <c r="K127" i="6"/>
  <c r="L127" i="6" s="1"/>
  <c r="K128" i="6"/>
  <c r="L128" i="6" s="1"/>
  <c r="K130" i="6"/>
  <c r="L130" i="6" s="1"/>
  <c r="K131" i="6"/>
  <c r="L131" i="6" s="1"/>
  <c r="K132" i="6"/>
  <c r="L132" i="6" s="1"/>
  <c r="K133" i="6"/>
  <c r="L133" i="6" s="1"/>
  <c r="K134" i="6"/>
  <c r="L134" i="6" s="1"/>
  <c r="K135" i="6"/>
  <c r="L135" i="6" s="1"/>
  <c r="K136" i="6"/>
  <c r="L136" i="6" s="1"/>
  <c r="K137" i="6"/>
  <c r="L137" i="6" s="1"/>
  <c r="K138" i="6"/>
  <c r="L138" i="6" s="1"/>
  <c r="K140" i="6"/>
  <c r="L140" i="6" s="1"/>
  <c r="K141" i="6"/>
  <c r="L141" i="6" s="1"/>
  <c r="K142" i="6"/>
  <c r="L142" i="6" s="1"/>
  <c r="K143" i="6"/>
  <c r="L143" i="6" s="1"/>
  <c r="K144" i="6"/>
  <c r="L144" i="6" s="1"/>
  <c r="K145" i="6"/>
  <c r="L145" i="6" s="1"/>
  <c r="K146" i="6"/>
  <c r="L146" i="6" s="1"/>
  <c r="K147" i="6"/>
  <c r="L147" i="6" s="1"/>
  <c r="K148" i="6"/>
  <c r="L148" i="6" s="1"/>
  <c r="K150" i="6"/>
  <c r="L150" i="6" s="1"/>
  <c r="L149" i="6" s="1"/>
  <c r="K151" i="6"/>
  <c r="L151" i="6"/>
  <c r="J115" i="1"/>
  <c r="J114" i="1"/>
  <c r="J113" i="1"/>
  <c r="J112" i="1"/>
  <c r="J132" i="1"/>
  <c r="J140" i="1"/>
  <c r="J141" i="1"/>
  <c r="J139" i="1"/>
  <c r="J138" i="1"/>
  <c r="J131" i="1"/>
  <c r="J130" i="1"/>
  <c r="J147" i="1"/>
  <c r="J161" i="1"/>
  <c r="J160" i="1"/>
  <c r="J159" i="1"/>
  <c r="J155" i="1"/>
  <c r="J154" i="1"/>
  <c r="J153" i="1"/>
  <c r="J163" i="1"/>
  <c r="J171" i="1"/>
  <c r="J170" i="1"/>
  <c r="J169" i="1"/>
  <c r="J168" i="1"/>
  <c r="J167" i="1"/>
  <c r="J166" i="1"/>
  <c r="J165" i="1"/>
  <c r="J214" i="1"/>
  <c r="J208" i="1"/>
  <c r="J72" i="1"/>
  <c r="J71" i="1"/>
  <c r="J70" i="1"/>
  <c r="J69" i="1"/>
  <c r="J68" i="1"/>
  <c r="J67" i="1"/>
  <c r="G18" i="10"/>
  <c r="H18" i="10"/>
  <c r="I18" i="10" s="1"/>
  <c r="G185" i="10"/>
  <c r="H185" i="10" s="1"/>
  <c r="I185" i="10" s="1"/>
  <c r="E198" i="1"/>
  <c r="J206" i="1"/>
  <c r="J205" i="1"/>
  <c r="J207" i="1"/>
  <c r="J204" i="1"/>
  <c r="J203" i="1"/>
  <c r="J202" i="1"/>
  <c r="J201" i="1"/>
  <c r="J78" i="1"/>
  <c r="J76" i="1"/>
  <c r="B21" i="2"/>
  <c r="C21" i="2"/>
  <c r="J21" i="2" s="1"/>
  <c r="D21" i="2"/>
  <c r="E21" i="2"/>
  <c r="F21" i="2"/>
  <c r="G21" i="2"/>
  <c r="H21" i="2"/>
  <c r="I21" i="2"/>
  <c r="B22" i="2"/>
  <c r="C18" i="2"/>
  <c r="C17" i="2"/>
  <c r="C22" i="2" s="1"/>
  <c r="D18" i="2"/>
  <c r="D17" i="2"/>
  <c r="D22" i="2"/>
  <c r="E18" i="2"/>
  <c r="E17" i="2"/>
  <c r="E22" i="2" s="1"/>
  <c r="F18" i="2"/>
  <c r="F17" i="2"/>
  <c r="F22" i="2"/>
  <c r="G18" i="2"/>
  <c r="G17" i="2"/>
  <c r="G22" i="2" s="1"/>
  <c r="H18" i="2"/>
  <c r="H17" i="2"/>
  <c r="H22" i="2"/>
  <c r="I18" i="2"/>
  <c r="I17" i="2"/>
  <c r="I22" i="2" s="1"/>
  <c r="O7" i="2"/>
  <c r="B41" i="2"/>
  <c r="B52" i="2"/>
  <c r="C41" i="2"/>
  <c r="C52" i="2" s="1"/>
  <c r="D41" i="2"/>
  <c r="D52" i="2" s="1"/>
  <c r="E41" i="2"/>
  <c r="E52" i="2" s="1"/>
  <c r="F41" i="2"/>
  <c r="F52" i="2" s="1"/>
  <c r="G41" i="2"/>
  <c r="G52" i="2" s="1"/>
  <c r="H41" i="2"/>
  <c r="H52" i="2" s="1"/>
  <c r="I41" i="2"/>
  <c r="I52" i="2" s="1"/>
  <c r="B49" i="2"/>
  <c r="B48" i="2"/>
  <c r="B53" i="2"/>
  <c r="C48" i="2"/>
  <c r="D49" i="2"/>
  <c r="D48" i="2"/>
  <c r="D53" i="2"/>
  <c r="E49" i="2"/>
  <c r="E48" i="2"/>
  <c r="E53" i="2" s="1"/>
  <c r="F49" i="2"/>
  <c r="F48" i="2"/>
  <c r="F53" i="2"/>
  <c r="G49" i="2"/>
  <c r="G48" i="2"/>
  <c r="G53" i="2" s="1"/>
  <c r="H49" i="2"/>
  <c r="H48" i="2"/>
  <c r="H53" i="2"/>
  <c r="I49" i="2"/>
  <c r="I48" i="2"/>
  <c r="I53" i="2" s="1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Q28" i="2"/>
  <c r="Q29" i="2"/>
  <c r="Q30" i="2"/>
  <c r="Q31" i="2"/>
  <c r="Q32" i="2"/>
  <c r="Q33" i="2"/>
  <c r="Q34" i="2"/>
  <c r="Q35" i="2"/>
  <c r="Q36" i="2"/>
  <c r="Q37" i="2"/>
  <c r="Q38" i="2"/>
  <c r="B23" i="2"/>
  <c r="C23" i="2"/>
  <c r="J23" i="2" s="1"/>
  <c r="D23" i="2"/>
  <c r="E23" i="2"/>
  <c r="F23" i="2"/>
  <c r="G23" i="2"/>
  <c r="H23" i="2"/>
  <c r="I23" i="2"/>
  <c r="O14" i="2"/>
  <c r="B55" i="2"/>
  <c r="D55" i="2"/>
  <c r="H55" i="2"/>
  <c r="J113" i="2"/>
  <c r="J114" i="2"/>
  <c r="J123" i="2" s="1"/>
  <c r="C96" i="2" s="1"/>
  <c r="G14" i="1" s="1"/>
  <c r="J115" i="2"/>
  <c r="J116" i="2"/>
  <c r="J117" i="2"/>
  <c r="J118" i="2"/>
  <c r="J119" i="2"/>
  <c r="J120" i="2"/>
  <c r="J121" i="2"/>
  <c r="J122" i="2"/>
  <c r="B8" i="2"/>
  <c r="B9" i="2"/>
  <c r="B24" i="2"/>
  <c r="C8" i="2"/>
  <c r="C9" i="2"/>
  <c r="C24" i="2" s="1"/>
  <c r="D8" i="2"/>
  <c r="D9" i="2"/>
  <c r="D24" i="2"/>
  <c r="E8" i="2"/>
  <c r="E9" i="2"/>
  <c r="E24" i="2" s="1"/>
  <c r="F8" i="2"/>
  <c r="F9" i="2"/>
  <c r="F24" i="2"/>
  <c r="G8" i="2"/>
  <c r="G9" i="2"/>
  <c r="G24" i="2" s="1"/>
  <c r="H8" i="2"/>
  <c r="H9" i="2"/>
  <c r="H24" i="2"/>
  <c r="I8" i="2"/>
  <c r="I9" i="2"/>
  <c r="I24" i="2" s="1"/>
  <c r="O15" i="2"/>
  <c r="B43" i="2"/>
  <c r="B44" i="2"/>
  <c r="B56" i="2" s="1"/>
  <c r="C43" i="2"/>
  <c r="C44" i="2"/>
  <c r="D43" i="2"/>
  <c r="D44" i="2"/>
  <c r="D56" i="2" s="1"/>
  <c r="E43" i="2"/>
  <c r="E44" i="2"/>
  <c r="E56" i="2"/>
  <c r="F43" i="2"/>
  <c r="F44" i="2"/>
  <c r="F56" i="2" s="1"/>
  <c r="G43" i="2"/>
  <c r="G44" i="2"/>
  <c r="G56" i="2"/>
  <c r="H43" i="2"/>
  <c r="H44" i="2"/>
  <c r="H56" i="2" s="1"/>
  <c r="I43" i="2"/>
  <c r="I44" i="2"/>
  <c r="I56" i="2"/>
  <c r="G57" i="2"/>
  <c r="H57" i="2"/>
  <c r="I57" i="2"/>
  <c r="J57" i="2" s="1"/>
  <c r="Q61" i="2"/>
  <c r="Q62" i="2"/>
  <c r="Q73" i="2" s="1"/>
  <c r="Q63" i="2"/>
  <c r="Q64" i="2"/>
  <c r="Q65" i="2"/>
  <c r="Q66" i="2"/>
  <c r="Q67" i="2"/>
  <c r="Q68" i="2"/>
  <c r="Q69" i="2"/>
  <c r="Q70" i="2"/>
  <c r="Q71" i="2"/>
  <c r="Q72" i="2"/>
  <c r="Q78" i="2"/>
  <c r="Q79" i="2"/>
  <c r="Q80" i="2"/>
  <c r="Q81" i="2"/>
  <c r="Q82" i="2"/>
  <c r="Q83" i="2"/>
  <c r="Q84" i="2"/>
  <c r="Q85" i="2"/>
  <c r="Q86" i="2"/>
  <c r="Q87" i="2"/>
  <c r="Q88" i="2"/>
  <c r="B26" i="2"/>
  <c r="C26" i="2"/>
  <c r="J26" i="2" s="1"/>
  <c r="C100" i="2" s="1"/>
  <c r="G26" i="1" s="1"/>
  <c r="D26" i="2"/>
  <c r="E26" i="2"/>
  <c r="F26" i="2"/>
  <c r="G26" i="2"/>
  <c r="H26" i="2"/>
  <c r="I26" i="2"/>
  <c r="B54" i="2"/>
  <c r="C54" i="2"/>
  <c r="D54" i="2"/>
  <c r="E54" i="2"/>
  <c r="F54" i="2"/>
  <c r="G54" i="2"/>
  <c r="H54" i="2"/>
  <c r="I54" i="2"/>
  <c r="J54" i="2"/>
  <c r="Q44" i="2"/>
  <c r="Q45" i="2"/>
  <c r="Q56" i="2" s="1"/>
  <c r="C101" i="2" s="1"/>
  <c r="G27" i="1" s="1"/>
  <c r="Q46" i="2"/>
  <c r="Q47" i="2"/>
  <c r="Q48" i="2"/>
  <c r="Q49" i="2"/>
  <c r="Q50" i="2"/>
  <c r="Q51" i="2"/>
  <c r="Q52" i="2"/>
  <c r="Q53" i="2"/>
  <c r="Q54" i="2"/>
  <c r="Q55" i="2"/>
  <c r="B28" i="2"/>
  <c r="C28" i="2"/>
  <c r="D28" i="2"/>
  <c r="E28" i="2"/>
  <c r="F28" i="2"/>
  <c r="G28" i="2"/>
  <c r="H28" i="2"/>
  <c r="I28" i="2"/>
  <c r="J28" i="2"/>
  <c r="B59" i="2"/>
  <c r="C59" i="2"/>
  <c r="J59" i="2" s="1"/>
  <c r="C114" i="2" s="1"/>
  <c r="G109" i="1" s="1"/>
  <c r="D59" i="2"/>
  <c r="E59" i="2"/>
  <c r="F59" i="2"/>
  <c r="G59" i="2"/>
  <c r="H59" i="2"/>
  <c r="I59" i="2"/>
  <c r="B27" i="2"/>
  <c r="C27" i="2"/>
  <c r="D27" i="2"/>
  <c r="F27" i="2"/>
  <c r="H27" i="2"/>
  <c r="B58" i="2"/>
  <c r="C58" i="2"/>
  <c r="D58" i="2"/>
  <c r="H58" i="2"/>
  <c r="O17" i="2"/>
  <c r="J50" i="2"/>
  <c r="G120" i="1" s="1"/>
  <c r="B30" i="2"/>
  <c r="C30" i="2"/>
  <c r="J30" i="2" s="1"/>
  <c r="C116" i="2" s="1"/>
  <c r="G90" i="1" s="1"/>
  <c r="D30" i="2"/>
  <c r="E30" i="2"/>
  <c r="F30" i="2"/>
  <c r="G30" i="2"/>
  <c r="H30" i="2"/>
  <c r="I30" i="2"/>
  <c r="B61" i="2"/>
  <c r="C61" i="2"/>
  <c r="D61" i="2"/>
  <c r="E61" i="2"/>
  <c r="F61" i="2"/>
  <c r="G61" i="2"/>
  <c r="H61" i="2"/>
  <c r="I61" i="2"/>
  <c r="O20" i="2"/>
  <c r="B25" i="2"/>
  <c r="C25" i="2"/>
  <c r="J25" i="2" s="1"/>
  <c r="C102" i="2" s="1"/>
  <c r="G75" i="1" s="1"/>
  <c r="D25" i="2"/>
  <c r="E25" i="2"/>
  <c r="F25" i="2"/>
  <c r="G25" i="2"/>
  <c r="H25" i="2"/>
  <c r="I25" i="2"/>
  <c r="Q113" i="2"/>
  <c r="Q114" i="2"/>
  <c r="Q115" i="2"/>
  <c r="Q116" i="2"/>
  <c r="Q117" i="2"/>
  <c r="Q118" i="2"/>
  <c r="Q119" i="2"/>
  <c r="Q120" i="2"/>
  <c r="Q121" i="2"/>
  <c r="Q122" i="2"/>
  <c r="Q123" i="2"/>
  <c r="C103" i="2" s="1"/>
  <c r="G77" i="1" s="1"/>
  <c r="R61" i="2"/>
  <c r="R62" i="2"/>
  <c r="R73" i="2" s="1"/>
  <c r="G52" i="1" s="1"/>
  <c r="R63" i="2"/>
  <c r="R64" i="2"/>
  <c r="R65" i="2"/>
  <c r="R66" i="2"/>
  <c r="R67" i="2"/>
  <c r="R68" i="2"/>
  <c r="R69" i="2"/>
  <c r="R70" i="2"/>
  <c r="R71" i="2"/>
  <c r="R72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78" i="2"/>
  <c r="R79" i="2"/>
  <c r="R80" i="2"/>
  <c r="R81" i="2"/>
  <c r="R82" i="2"/>
  <c r="R83" i="2"/>
  <c r="R84" i="2"/>
  <c r="R85" i="2"/>
  <c r="R86" i="2"/>
  <c r="R87" i="2"/>
  <c r="R88" i="2"/>
  <c r="R89" i="2"/>
  <c r="K113" i="2"/>
  <c r="K114" i="2"/>
  <c r="K115" i="2"/>
  <c r="K116" i="2"/>
  <c r="K117" i="2"/>
  <c r="K118" i="2"/>
  <c r="K119" i="2"/>
  <c r="K120" i="2"/>
  <c r="K121" i="2"/>
  <c r="K122" i="2"/>
  <c r="B31" i="2"/>
  <c r="C31" i="2"/>
  <c r="J31" i="2" s="1"/>
  <c r="C108" i="2" s="1"/>
  <c r="D31" i="2"/>
  <c r="E31" i="2"/>
  <c r="F31" i="2"/>
  <c r="G31" i="2"/>
  <c r="H31" i="2"/>
  <c r="I31" i="2"/>
  <c r="B62" i="2"/>
  <c r="C62" i="2"/>
  <c r="D62" i="2"/>
  <c r="E62" i="2"/>
  <c r="F62" i="2"/>
  <c r="G62" i="2"/>
  <c r="H62" i="2"/>
  <c r="I62" i="2"/>
  <c r="J62" i="2"/>
  <c r="O21" i="2"/>
  <c r="B89" i="2"/>
  <c r="C89" i="2"/>
  <c r="D89" i="2"/>
  <c r="E89" i="2"/>
  <c r="F89" i="2"/>
  <c r="G89" i="2"/>
  <c r="H89" i="2"/>
  <c r="I89" i="2"/>
  <c r="J89" i="2"/>
  <c r="B75" i="2"/>
  <c r="C75" i="2"/>
  <c r="D75" i="2"/>
  <c r="E75" i="2"/>
  <c r="F75" i="2"/>
  <c r="G75" i="2"/>
  <c r="H75" i="2"/>
  <c r="I75" i="2"/>
  <c r="R94" i="2"/>
  <c r="R95" i="2"/>
  <c r="R108" i="2" s="1"/>
  <c r="R96" i="2"/>
  <c r="R97" i="2"/>
  <c r="R98" i="2"/>
  <c r="R99" i="2"/>
  <c r="R100" i="2"/>
  <c r="R101" i="2"/>
  <c r="R102" i="2"/>
  <c r="R103" i="2"/>
  <c r="R104" i="2"/>
  <c r="R105" i="2"/>
  <c r="R106" i="2"/>
  <c r="R107" i="2"/>
  <c r="B32" i="2"/>
  <c r="C32" i="2"/>
  <c r="D32" i="2"/>
  <c r="E32" i="2"/>
  <c r="F32" i="2"/>
  <c r="G32" i="2"/>
  <c r="H32" i="2"/>
  <c r="I32" i="2"/>
  <c r="J32" i="2"/>
  <c r="E63" i="2"/>
  <c r="G63" i="2"/>
  <c r="I63" i="2"/>
  <c r="O22" i="2"/>
  <c r="B76" i="2"/>
  <c r="C76" i="2"/>
  <c r="D76" i="2"/>
  <c r="E76" i="2"/>
  <c r="F76" i="2"/>
  <c r="G76" i="2"/>
  <c r="H76" i="2"/>
  <c r="I76" i="2"/>
  <c r="J76" i="2"/>
  <c r="C107" i="2" s="1"/>
  <c r="G66" i="1" s="1"/>
  <c r="I142" i="2"/>
  <c r="G47" i="1"/>
  <c r="Q128" i="2"/>
  <c r="Q129" i="2"/>
  <c r="Q140" i="2" s="1"/>
  <c r="G40" i="1" s="1"/>
  <c r="Q130" i="2"/>
  <c r="Q131" i="2"/>
  <c r="Q132" i="2"/>
  <c r="Q133" i="2"/>
  <c r="Q134" i="2"/>
  <c r="Q135" i="2"/>
  <c r="Q136" i="2"/>
  <c r="Q137" i="2"/>
  <c r="Q138" i="2"/>
  <c r="Q139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J21" i="1"/>
  <c r="J48" i="1"/>
  <c r="J127" i="1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4" i="6"/>
  <c r="J35" i="6"/>
  <c r="J36" i="6"/>
  <c r="J37" i="6"/>
  <c r="J38" i="6"/>
  <c r="J39" i="6"/>
  <c r="J40" i="6"/>
  <c r="J42" i="6"/>
  <c r="J43" i="6"/>
  <c r="J44" i="6"/>
  <c r="J45" i="6"/>
  <c r="J46" i="6"/>
  <c r="J47" i="6"/>
  <c r="J48" i="6"/>
  <c r="J49" i="6"/>
  <c r="J51" i="6"/>
  <c r="J153" i="6" s="1"/>
  <c r="J52" i="6"/>
  <c r="J53" i="6"/>
  <c r="J55" i="6"/>
  <c r="J56" i="6"/>
  <c r="J57" i="6"/>
  <c r="J58" i="6"/>
  <c r="J59" i="6"/>
  <c r="J60" i="6"/>
  <c r="J61" i="6"/>
  <c r="J63" i="6"/>
  <c r="J65" i="6"/>
  <c r="J66" i="6"/>
  <c r="J67" i="6"/>
  <c r="J68" i="6"/>
  <c r="J70" i="6"/>
  <c r="J71" i="6"/>
  <c r="J72" i="6"/>
  <c r="J74" i="6"/>
  <c r="J75" i="6"/>
  <c r="J76" i="6"/>
  <c r="J77" i="6"/>
  <c r="J78" i="6"/>
  <c r="J79" i="6"/>
  <c r="J81" i="6"/>
  <c r="J82" i="6"/>
  <c r="J84" i="6"/>
  <c r="J85" i="6"/>
  <c r="J86" i="6"/>
  <c r="J87" i="6"/>
  <c r="J88" i="6"/>
  <c r="J90" i="6"/>
  <c r="J91" i="6"/>
  <c r="J92" i="6"/>
  <c r="J93" i="6"/>
  <c r="J94" i="6"/>
  <c r="J95" i="6"/>
  <c r="J96" i="6"/>
  <c r="J97" i="6"/>
  <c r="J98" i="6"/>
  <c r="J100" i="6"/>
  <c r="J101" i="6"/>
  <c r="J102" i="6"/>
  <c r="J103" i="6"/>
  <c r="J104" i="6"/>
  <c r="J105" i="6"/>
  <c r="J106" i="6"/>
  <c r="J107" i="6"/>
  <c r="J108" i="6"/>
  <c r="J110" i="6"/>
  <c r="J111" i="6"/>
  <c r="J112" i="6"/>
  <c r="J113" i="6"/>
  <c r="J114" i="6"/>
  <c r="J115" i="6"/>
  <c r="J116" i="6"/>
  <c r="J117" i="6"/>
  <c r="J118" i="6"/>
  <c r="J120" i="6"/>
  <c r="J121" i="6"/>
  <c r="J122" i="6"/>
  <c r="J123" i="6"/>
  <c r="J124" i="6"/>
  <c r="J125" i="6"/>
  <c r="J126" i="6"/>
  <c r="J127" i="6"/>
  <c r="J128" i="6"/>
  <c r="J130" i="6"/>
  <c r="J131" i="6"/>
  <c r="J132" i="6"/>
  <c r="J133" i="6"/>
  <c r="J134" i="6"/>
  <c r="J135" i="6"/>
  <c r="J136" i="6"/>
  <c r="J137" i="6"/>
  <c r="J138" i="6"/>
  <c r="J140" i="6"/>
  <c r="J141" i="6"/>
  <c r="J142" i="6"/>
  <c r="J143" i="6"/>
  <c r="J144" i="6"/>
  <c r="J145" i="6"/>
  <c r="J146" i="6"/>
  <c r="J147" i="6"/>
  <c r="J148" i="6"/>
  <c r="J150" i="6"/>
  <c r="J151" i="6"/>
  <c r="J10" i="1"/>
  <c r="J12" i="1"/>
  <c r="J15" i="1"/>
  <c r="J17" i="1"/>
  <c r="J18" i="1"/>
  <c r="J19" i="1"/>
  <c r="J28" i="1"/>
  <c r="J30" i="1"/>
  <c r="J31" i="1"/>
  <c r="J32" i="1"/>
  <c r="J33" i="1"/>
  <c r="J34" i="1"/>
  <c r="J35" i="1"/>
  <c r="J36" i="1"/>
  <c r="J37" i="1"/>
  <c r="J38" i="1"/>
  <c r="J42" i="1"/>
  <c r="J45" i="1"/>
  <c r="J49" i="1"/>
  <c r="J50" i="1"/>
  <c r="J53" i="1"/>
  <c r="J54" i="1"/>
  <c r="J59" i="1"/>
  <c r="J60" i="1"/>
  <c r="J61" i="1"/>
  <c r="J63" i="1"/>
  <c r="J64" i="1"/>
  <c r="J65" i="1"/>
  <c r="J73" i="1"/>
  <c r="J79" i="1"/>
  <c r="J80" i="1"/>
  <c r="J81" i="1"/>
  <c r="J82" i="1"/>
  <c r="J83" i="1"/>
  <c r="J84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10" i="1"/>
  <c r="J111" i="1"/>
  <c r="J116" i="1"/>
  <c r="J118" i="1"/>
  <c r="J119" i="1"/>
  <c r="J121" i="1"/>
  <c r="J122" i="1"/>
  <c r="J123" i="1"/>
  <c r="J124" i="1"/>
  <c r="J125" i="1"/>
  <c r="J133" i="1"/>
  <c r="J135" i="1"/>
  <c r="J136" i="1"/>
  <c r="J137" i="1"/>
  <c r="J146" i="1"/>
  <c r="J151" i="1"/>
  <c r="J152" i="1"/>
  <c r="J156" i="1"/>
  <c r="J157" i="1"/>
  <c r="J158" i="1"/>
  <c r="J162" i="1"/>
  <c r="J164" i="1"/>
  <c r="J172" i="1"/>
  <c r="J173" i="1"/>
  <c r="J174" i="1"/>
  <c r="J175" i="1"/>
  <c r="J176" i="1"/>
  <c r="J177" i="1"/>
  <c r="J178" i="1"/>
  <c r="J179" i="1"/>
  <c r="J181" i="1"/>
  <c r="J182" i="1"/>
  <c r="J183" i="1"/>
  <c r="J184" i="1"/>
  <c r="J185" i="1"/>
  <c r="J186" i="1"/>
  <c r="J187" i="1"/>
  <c r="J188" i="1"/>
  <c r="J189" i="1"/>
  <c r="J191" i="1"/>
  <c r="J192" i="1"/>
  <c r="J193" i="1"/>
  <c r="J194" i="1"/>
  <c r="J195" i="1"/>
  <c r="J196" i="1"/>
  <c r="J200" i="1"/>
  <c r="J213" i="1"/>
  <c r="J215" i="1"/>
  <c r="J219" i="1"/>
  <c r="J220" i="1"/>
  <c r="J221" i="1"/>
  <c r="J222" i="1"/>
  <c r="J223" i="1"/>
  <c r="J224" i="1"/>
  <c r="J225" i="1"/>
  <c r="J226" i="1"/>
  <c r="J227" i="1"/>
  <c r="J228" i="1"/>
  <c r="J229" i="1"/>
  <c r="J231" i="1"/>
  <c r="J232" i="1"/>
  <c r="J233" i="1"/>
  <c r="J234" i="1"/>
  <c r="J235" i="1"/>
  <c r="J236" i="1"/>
  <c r="J237" i="1"/>
  <c r="J238" i="1"/>
  <c r="J239" i="1"/>
  <c r="J240" i="1"/>
  <c r="J241" i="1"/>
  <c r="J246" i="1"/>
  <c r="N230" i="1"/>
  <c r="N190" i="1"/>
  <c r="J136" i="2"/>
  <c r="K136" i="2"/>
  <c r="J128" i="2"/>
  <c r="K128" i="2"/>
  <c r="K141" i="2" s="1"/>
  <c r="H2" i="6"/>
  <c r="J19" i="2"/>
  <c r="N73" i="2"/>
  <c r="N140" i="2"/>
  <c r="B74" i="2"/>
  <c r="B77" i="2"/>
  <c r="C74" i="2"/>
  <c r="D74" i="2"/>
  <c r="D77" i="2" s="1"/>
  <c r="E74" i="2"/>
  <c r="E77" i="2" s="1"/>
  <c r="F74" i="2"/>
  <c r="G74" i="2"/>
  <c r="G77" i="2" s="1"/>
  <c r="H74" i="2"/>
  <c r="H77" i="2"/>
  <c r="I74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J4" i="2"/>
  <c r="J36" i="2"/>
  <c r="N89" i="2"/>
  <c r="C88" i="2"/>
  <c r="D88" i="2"/>
  <c r="E88" i="2"/>
  <c r="F88" i="2"/>
  <c r="G88" i="2"/>
  <c r="H88" i="2"/>
  <c r="I88" i="2"/>
  <c r="B88" i="2"/>
  <c r="J88" i="2"/>
  <c r="Q39" i="2"/>
  <c r="C77" i="2"/>
  <c r="F77" i="2"/>
  <c r="I77" i="2"/>
  <c r="B90" i="2"/>
  <c r="C90" i="2"/>
  <c r="J90" i="2" s="1"/>
  <c r="D90" i="2"/>
  <c r="E90" i="2"/>
  <c r="F90" i="2"/>
  <c r="G90" i="2"/>
  <c r="H90" i="2"/>
  <c r="I90" i="2"/>
  <c r="B79" i="2"/>
  <c r="C60" i="2"/>
  <c r="D60" i="2"/>
  <c r="E60" i="2"/>
  <c r="F60" i="2"/>
  <c r="G60" i="2"/>
  <c r="H60" i="2"/>
  <c r="I60" i="2"/>
  <c r="I29" i="2"/>
  <c r="C29" i="2"/>
  <c r="D29" i="2"/>
  <c r="J29" i="2" s="1"/>
  <c r="E29" i="2"/>
  <c r="F29" i="2"/>
  <c r="G29" i="2"/>
  <c r="H29" i="2"/>
  <c r="B29" i="2"/>
  <c r="B60" i="2"/>
  <c r="J60" i="2" s="1"/>
  <c r="J129" i="2"/>
  <c r="K129" i="2"/>
  <c r="J130" i="2"/>
  <c r="K130" i="2"/>
  <c r="J131" i="2"/>
  <c r="K131" i="2"/>
  <c r="J132" i="2"/>
  <c r="K132" i="2"/>
  <c r="J133" i="2"/>
  <c r="K133" i="2"/>
  <c r="J134" i="2"/>
  <c r="K134" i="2"/>
  <c r="J135" i="2"/>
  <c r="K135" i="2"/>
  <c r="J137" i="2"/>
  <c r="K137" i="2"/>
  <c r="J138" i="2"/>
  <c r="K138" i="2"/>
  <c r="J139" i="2"/>
  <c r="K139" i="2"/>
  <c r="J45" i="2"/>
  <c r="J14" i="2"/>
  <c r="N29" i="1"/>
  <c r="N180" i="1"/>
  <c r="N199" i="1"/>
  <c r="Q89" i="2"/>
  <c r="C99" i="2"/>
  <c r="G24" i="1" s="1"/>
  <c r="C119" i="2"/>
  <c r="L261" i="1" s="1"/>
  <c r="R140" i="2"/>
  <c r="G41" i="1" s="1"/>
  <c r="K123" i="2"/>
  <c r="K108" i="2"/>
  <c r="C111" i="2" s="1"/>
  <c r="G56" i="1" s="1"/>
  <c r="J108" i="2"/>
  <c r="J75" i="2"/>
  <c r="C109" i="2" s="1"/>
  <c r="G57" i="1" s="1"/>
  <c r="J61" i="2"/>
  <c r="L21" i="1"/>
  <c r="L43" i="1"/>
  <c r="J43" i="1"/>
  <c r="L230" i="1"/>
  <c r="L127" i="1"/>
  <c r="L7" i="6"/>
  <c r="L69" i="6"/>
  <c r="J142" i="2"/>
  <c r="K142" i="2"/>
  <c r="I47" i="1" s="1"/>
  <c r="I58" i="2"/>
  <c r="G58" i="2"/>
  <c r="E58" i="2"/>
  <c r="I55" i="2"/>
  <c r="G55" i="2"/>
  <c r="E55" i="2"/>
  <c r="C55" i="2"/>
  <c r="H600" i="11"/>
  <c r="I88" i="1"/>
  <c r="K88" i="1" s="1"/>
  <c r="L88" i="1" s="1"/>
  <c r="L190" i="1"/>
  <c r="L29" i="1"/>
  <c r="L54" i="6"/>
  <c r="L50" i="6"/>
  <c r="L41" i="6"/>
  <c r="L199" i="1"/>
  <c r="L73" i="6"/>
  <c r="L64" i="6"/>
  <c r="L33" i="6"/>
  <c r="K47" i="1" l="1"/>
  <c r="L47" i="1" s="1"/>
  <c r="J47" i="1"/>
  <c r="J57" i="1"/>
  <c r="L57" i="1"/>
  <c r="L24" i="1"/>
  <c r="J24" i="1"/>
  <c r="L109" i="1"/>
  <c r="J109" i="1"/>
  <c r="C95" i="2"/>
  <c r="G13" i="1" s="1"/>
  <c r="L139" i="6"/>
  <c r="L119" i="6"/>
  <c r="L99" i="6"/>
  <c r="L83" i="6"/>
  <c r="L80" i="6"/>
  <c r="L153" i="6" s="1"/>
  <c r="I198" i="1" s="1"/>
  <c r="K198" i="1" s="1"/>
  <c r="L198" i="1" s="1"/>
  <c r="J56" i="1"/>
  <c r="L56" i="1"/>
  <c r="J41" i="1"/>
  <c r="L41" i="1"/>
  <c r="L75" i="1"/>
  <c r="J75" i="1"/>
  <c r="L26" i="1"/>
  <c r="J26" i="1"/>
  <c r="L14" i="1"/>
  <c r="J14" i="1"/>
  <c r="C115" i="2"/>
  <c r="J77" i="2"/>
  <c r="L40" i="1"/>
  <c r="J40" i="1"/>
  <c r="L66" i="1"/>
  <c r="J66" i="1"/>
  <c r="L52" i="1"/>
  <c r="J52" i="1"/>
  <c r="L77" i="1"/>
  <c r="J77" i="1"/>
  <c r="L90" i="1"/>
  <c r="J90" i="1"/>
  <c r="L120" i="1"/>
  <c r="J120" i="1"/>
  <c r="L27" i="1"/>
  <c r="J27" i="1"/>
  <c r="C98" i="2"/>
  <c r="G23" i="1" s="1"/>
  <c r="J24" i="2"/>
  <c r="J52" i="2"/>
  <c r="J22" i="2"/>
  <c r="L129" i="6"/>
  <c r="L109" i="6"/>
  <c r="L89" i="6"/>
  <c r="I1839" i="10"/>
  <c r="I87" i="1" s="1"/>
  <c r="J88" i="1"/>
  <c r="J74" i="2"/>
  <c r="C94" i="2" s="1"/>
  <c r="C106" i="2" s="1"/>
  <c r="H63" i="2"/>
  <c r="F63" i="2"/>
  <c r="D63" i="2"/>
  <c r="B63" i="2"/>
  <c r="F58" i="2"/>
  <c r="J58" i="2" s="1"/>
  <c r="I27" i="2"/>
  <c r="G27" i="2"/>
  <c r="E27" i="2"/>
  <c r="J27" i="2" s="1"/>
  <c r="C113" i="2" s="1"/>
  <c r="F55" i="2"/>
  <c r="J55" i="2" s="1"/>
  <c r="C49" i="2"/>
  <c r="L180" i="1"/>
  <c r="L197" i="1" l="1"/>
  <c r="N197" i="1"/>
  <c r="G129" i="1"/>
  <c r="G145" i="1"/>
  <c r="C56" i="2"/>
  <c r="J56" i="2" s="1"/>
  <c r="C63" i="2"/>
  <c r="C53" i="2"/>
  <c r="J53" i="2" s="1"/>
  <c r="C93" i="2" s="1"/>
  <c r="J63" i="2"/>
  <c r="C110" i="2" s="1"/>
  <c r="G62" i="1" s="1"/>
  <c r="J87" i="1"/>
  <c r="K87" i="1"/>
  <c r="L87" i="1" s="1"/>
  <c r="C97" i="2"/>
  <c r="G16" i="1" s="1"/>
  <c r="L23" i="1"/>
  <c r="J23" i="1"/>
  <c r="N117" i="1"/>
  <c r="L117" i="1"/>
  <c r="N89" i="1"/>
  <c r="L89" i="1"/>
  <c r="L39" i="1"/>
  <c r="N39" i="1"/>
  <c r="N74" i="1"/>
  <c r="L74" i="1"/>
  <c r="L13" i="1"/>
  <c r="J13" i="1"/>
  <c r="N46" i="1"/>
  <c r="L46" i="1"/>
  <c r="C105" i="2" l="1"/>
  <c r="G55" i="1" s="1"/>
  <c r="G9" i="1"/>
  <c r="L16" i="1"/>
  <c r="J16" i="1"/>
  <c r="J145" i="1"/>
  <c r="L145" i="1"/>
  <c r="N20" i="1"/>
  <c r="L20" i="1"/>
  <c r="N86" i="1"/>
  <c r="L86" i="1"/>
  <c r="L62" i="1"/>
  <c r="J62" i="1"/>
  <c r="L129" i="1"/>
  <c r="J129" i="1"/>
  <c r="L9" i="1" l="1"/>
  <c r="J9" i="1"/>
  <c r="J251" i="1" s="1"/>
  <c r="N19" i="1"/>
  <c r="L260" i="1" s="1"/>
  <c r="L126" i="1"/>
  <c r="N126" i="1"/>
  <c r="L55" i="1"/>
  <c r="J55" i="1"/>
  <c r="N51" i="1" l="1"/>
  <c r="L51" i="1"/>
  <c r="L251" i="1" s="1"/>
  <c r="L253" i="1" s="1"/>
  <c r="N8" i="1"/>
  <c r="L8" i="1"/>
  <c r="L258" i="1" l="1"/>
  <c r="L259" i="1"/>
  <c r="K1" i="2" l="1"/>
  <c r="L265" i="1"/>
  <c r="L263" i="1"/>
  <c r="E249" i="1"/>
  <c r="L262" i="1"/>
  <c r="L264" i="1"/>
  <c r="L266" i="1" s="1"/>
  <c r="K3" i="1" s="1"/>
  <c r="O4" i="1" l="1"/>
  <c r="E251" i="1"/>
  <c r="Q74" i="2"/>
  <c r="F64" i="2"/>
  <c r="E33" i="2"/>
  <c r="Q141" i="2"/>
  <c r="F33" i="2"/>
  <c r="D33" i="2"/>
  <c r="Q109" i="2"/>
  <c r="O24" i="2"/>
  <c r="H64" i="2"/>
  <c r="D64" i="2"/>
  <c r="G33" i="2"/>
  <c r="C33" i="2"/>
  <c r="Q57" i="2"/>
  <c r="G64" i="2"/>
  <c r="H33" i="2"/>
  <c r="B33" i="2"/>
  <c r="J33" i="2" s="1"/>
  <c r="B64" i="2"/>
  <c r="J64" i="2" s="1"/>
  <c r="Q90" i="2"/>
  <c r="E64" i="2"/>
  <c r="J109" i="2"/>
  <c r="I33" i="2"/>
  <c r="I64" i="2"/>
  <c r="C64" i="2"/>
  <c r="J124" i="2"/>
</calcChain>
</file>

<file path=xl/comments1.xml><?xml version="1.0" encoding="utf-8"?>
<comments xmlns="http://schemas.openxmlformats.org/spreadsheetml/2006/main">
  <authors>
    <author>konstruktor</author>
  </authors>
  <commentList>
    <comment ref="K3" authorId="0">
      <text>
        <r>
          <rPr>
            <b/>
            <sz val="8"/>
            <color indexed="81"/>
            <rFont val="Tahoma"/>
            <family val="2"/>
            <charset val="204"/>
          </rPr>
          <t>konstruktor: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цена заказчику без скидки</t>
        </r>
      </text>
    </comment>
    <comment ref="K4" authorId="0">
      <text>
        <r>
          <rPr>
            <b/>
            <sz val="8"/>
            <color indexed="81"/>
            <rFont val="Tahoma"/>
            <family val="2"/>
            <charset val="204"/>
          </rPr>
          <t>konstruktor: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цена заказчику со скидкой</t>
        </r>
      </text>
    </comment>
    <comment ref="L5" authorId="0">
      <text>
        <r>
          <rPr>
            <b/>
            <sz val="8"/>
            <color indexed="81"/>
            <rFont val="Tahoma"/>
            <family val="2"/>
            <charset val="204"/>
          </rPr>
          <t>konstruktor: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10"/>
            <rFont val="Tahoma"/>
            <family val="2"/>
            <charset val="204"/>
          </rPr>
          <t>% скидки</t>
        </r>
      </text>
    </comment>
    <comment ref="D20" authorId="0">
      <text>
        <r>
          <rPr>
            <b/>
            <sz val="8"/>
            <color indexed="81"/>
            <rFont val="Tahoma"/>
            <family val="2"/>
            <charset val="204"/>
          </rPr>
          <t>konstruktor: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  <charset val="204"/>
          </rPr>
          <t>сверятся с прайсом цена зависит от сложности</t>
        </r>
      </text>
    </comment>
    <comment ref="D29" authorId="0">
      <text>
        <r>
          <rPr>
            <b/>
            <sz val="8"/>
            <color indexed="81"/>
            <rFont val="Tahoma"/>
            <family val="2"/>
            <charset val="204"/>
          </rPr>
          <t>konstruktor: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  <charset val="204"/>
          </rPr>
          <t>сверятся с прайсом, цена зависит от цвета и сложности</t>
        </r>
      </text>
    </comment>
    <comment ref="D112" authorId="0">
      <text>
        <r>
          <rPr>
            <b/>
            <sz val="8"/>
            <color indexed="81"/>
            <rFont val="Tahoma"/>
            <family val="2"/>
            <charset val="204"/>
          </rPr>
          <t>konstruktor: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10"/>
            <rFont val="Tahoma"/>
            <family val="2"/>
            <charset val="204"/>
          </rPr>
          <t>для Push защёлок</t>
        </r>
      </text>
    </comment>
    <comment ref="D138" authorId="0">
      <text>
        <r>
          <rPr>
            <b/>
            <sz val="8"/>
            <color indexed="81"/>
            <rFont val="Tahoma"/>
            <family val="2"/>
            <charset val="204"/>
          </rPr>
          <t>konstruktor: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10"/>
            <rFont val="Tahoma"/>
            <family val="2"/>
            <charset val="204"/>
          </rPr>
          <t>в угловую тумбу</t>
        </r>
      </text>
    </comment>
    <comment ref="D141" authorId="0">
      <text>
        <r>
          <rPr>
            <b/>
            <sz val="8"/>
            <color indexed="81"/>
            <rFont val="Tahoma"/>
            <family val="2"/>
            <charset val="204"/>
          </rPr>
          <t>konstruktor: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10"/>
            <rFont val="Tahoma"/>
            <family val="2"/>
            <charset val="204"/>
          </rPr>
          <t>в угловую тумбу</t>
        </r>
      </text>
    </comment>
    <comment ref="D147" authorId="0">
      <text>
        <r>
          <rPr>
            <b/>
            <sz val="8"/>
            <color indexed="81"/>
            <rFont val="Tahoma"/>
            <family val="2"/>
            <charset val="204"/>
          </rPr>
          <t>konstruktor: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10"/>
            <rFont val="Tahoma"/>
            <family val="2"/>
            <charset val="204"/>
          </rPr>
          <t>к петлям CLIP</t>
        </r>
        <r>
          <rPr>
            <sz val="8"/>
            <color indexed="81"/>
            <rFont val="Tahoma"/>
            <family val="2"/>
            <charset val="204"/>
          </rPr>
          <t xml:space="preserve"> </t>
        </r>
      </text>
    </comment>
    <comment ref="E249" authorId="0">
      <text>
        <r>
          <rPr>
            <b/>
            <sz val="8"/>
            <color indexed="81"/>
            <rFont val="Tahoma"/>
            <family val="2"/>
            <charset val="204"/>
          </rPr>
          <t>konstruktor: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сумма в цех</t>
        </r>
      </text>
    </comment>
    <comment ref="J256" authorId="0">
      <text>
        <r>
          <rPr>
            <b/>
            <sz val="8"/>
            <color indexed="81"/>
            <rFont val="Tahoma"/>
            <family val="2"/>
            <charset val="204"/>
          </rPr>
          <t>konstruktor:</t>
        </r>
        <r>
          <rPr>
            <sz val="8"/>
            <color indexed="81"/>
            <rFont val="Tahoma"/>
            <family val="2"/>
            <charset val="204"/>
          </rPr>
          <t xml:space="preserve">
кол-во этажей</t>
        </r>
      </text>
    </comment>
    <comment ref="I258" authorId="0">
      <text>
        <r>
          <rPr>
            <b/>
            <sz val="8"/>
            <color indexed="81"/>
            <rFont val="Tahoma"/>
            <family val="2"/>
            <charset val="204"/>
          </rPr>
          <t>konstruktor: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61"/>
            <rFont val="Tahoma"/>
            <family val="2"/>
            <charset val="204"/>
          </rPr>
          <t>идёт и в цех и на зп.</t>
        </r>
      </text>
    </comment>
    <comment ref="I264" authorId="0">
      <text>
        <r>
          <rPr>
            <b/>
            <sz val="8"/>
            <color indexed="81"/>
            <rFont val="Tahoma"/>
            <family val="2"/>
            <charset val="204"/>
          </rPr>
          <t>konstruktor: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10"/>
            <rFont val="Tahoma"/>
            <family val="2"/>
            <charset val="204"/>
          </rPr>
          <t>идёт в офис</t>
        </r>
      </text>
    </comment>
    <comment ref="I265" authorId="0">
      <text>
        <r>
          <rPr>
            <b/>
            <sz val="8"/>
            <color indexed="81"/>
            <rFont val="Tahoma"/>
            <family val="2"/>
            <charset val="204"/>
          </rPr>
          <t>konstruktor: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14"/>
            <rFont val="Tahoma"/>
            <family val="2"/>
            <charset val="204"/>
          </rPr>
          <t>идёт стороннему дизайнеру</t>
        </r>
      </text>
    </comment>
  </commentList>
</comments>
</file>

<file path=xl/sharedStrings.xml><?xml version="1.0" encoding="utf-8"?>
<sst xmlns="http://schemas.openxmlformats.org/spreadsheetml/2006/main" count="9164" uniqueCount="4572">
  <si>
    <t>Ручка-серьга, старое серебро с керамикой, габариты 27х67х30мм</t>
  </si>
  <si>
    <t>Р04.01.84.02</t>
  </si>
  <si>
    <t>Ручка-кнопка, бронза с керамикой, габариты 31х26</t>
  </si>
  <si>
    <t>30.41</t>
  </si>
  <si>
    <t>825 CV/BL</t>
  </si>
  <si>
    <t xml:space="preserve">Ручка-кнопка, бронза античная+керамика белая, d=35мм </t>
  </si>
  <si>
    <t>838 CV/BL</t>
  </si>
  <si>
    <t xml:space="preserve">Ручка-кнопка с накладкой, бронза античная+керамика белая, d=35мм </t>
  </si>
  <si>
    <t>Ручка-кнопка, старая бронза с керамикой, габариты 58х34мм</t>
  </si>
  <si>
    <t xml:space="preserve">Ручка-кнопка, бронза+вставка, габариты 35х35                                                   </t>
  </si>
  <si>
    <t>30.42</t>
  </si>
  <si>
    <t>Ручка-кнопка, хром матовый, d=12мм</t>
  </si>
  <si>
    <t>30.43</t>
  </si>
  <si>
    <t>10/814</t>
  </si>
  <si>
    <t>Ручка-кнопка, хром матовый, габариты 35х35</t>
  </si>
  <si>
    <t>30.44</t>
  </si>
  <si>
    <t>Винт для ручки 4х45 мм, универсальный (20-45мм)</t>
  </si>
  <si>
    <t>Емкость для ножей/вилок, серый пластик, 350х485х50мм</t>
  </si>
  <si>
    <t>Емкость для ножей/вилок, серый пластик, 400х485х55мм</t>
  </si>
  <si>
    <t>Емкость для ножей/вилок, серый пластик, 555х485х55мм</t>
  </si>
  <si>
    <t>Емкость для ножей/вилок "ЛЮКС", ширина 204/248, глубина 428/488, серый пластик</t>
  </si>
  <si>
    <t>Емкость для ножей/вилок "ЛЮКС", ширина 304/352, глубина 428/488, серый пластик</t>
  </si>
  <si>
    <t>Емкость для ножей/вилок "ЛЮКС", ширина 350/390, глубина 431/490, серый пластик</t>
  </si>
  <si>
    <t>Емкость для ножей/вилок "ЛЮКС", ширина 504/540, глубина 431/490, серый пластик</t>
  </si>
  <si>
    <t>Емкость для ножей/вилок "ЛЮКС", ширина 800/840, глубина 430/490, серый пластик</t>
  </si>
  <si>
    <t>Держатель ножей, материал- бук, габариты- 95х460 (для арт.741, 742)</t>
  </si>
  <si>
    <t>Разделочная доска, материал- бук, габариты- 215х235 (для арт.742)</t>
  </si>
  <si>
    <t>Держатель специй, материал- бук, габариты- 275х165 (для арт.742)</t>
  </si>
  <si>
    <t>T10QW.ACC01N0</t>
  </si>
  <si>
    <t>Ёмкость для столовых приборов в базу 450, натуральный бук,  с приборами</t>
  </si>
  <si>
    <t>T10QW.ACC03N0</t>
  </si>
  <si>
    <t>Ёмкость для столовых приборов в базу 600, натуральный бук, с приборами</t>
  </si>
  <si>
    <t>T10QW.ACC04N0</t>
  </si>
  <si>
    <t>Ёмкость для столовых приборов в базу 900, натуральный бук, с приборами</t>
  </si>
  <si>
    <t>31.5</t>
  </si>
  <si>
    <t>287 "Old Italy"</t>
  </si>
  <si>
    <t>Ведро для мусора, на направляющих, пластик коричневый + медь [16л]</t>
  </si>
  <si>
    <t>155 "Old Italy"</t>
  </si>
  <si>
    <t>Ёмкость для бытовой химии, на направляющих, пластик коричневый + медь</t>
  </si>
  <si>
    <t>Ведро для мусора, пластик чёрный + нержавейка  [13л]</t>
  </si>
  <si>
    <t>Ведро для мусора, пластик чёрный + алюминий  [13л]</t>
  </si>
  <si>
    <t>31.6</t>
  </si>
  <si>
    <t>Ведро для мусора металлическое, на направляющих</t>
  </si>
  <si>
    <t>Ведро для мусора металлическое, двойное</t>
  </si>
  <si>
    <t>Ведро для мусора серое пластиковое</t>
  </si>
  <si>
    <t>Декоративный алюминиевый поддон в тумбу 450мм, ДСП 16 мм</t>
  </si>
  <si>
    <t>Декоративный алюминиевый поддон в тумбу 600мм, ДСП 16 мм</t>
  </si>
  <si>
    <t>Декоративный алюминиевый поддон в тумбу 800мм, ДСП 16 мм</t>
  </si>
  <si>
    <t>Декоративный алюминиевый поддон в тумбу 900мм, ДСП 16 мм</t>
  </si>
  <si>
    <t>Замок для ящика+2 ключа, металл, никель</t>
  </si>
  <si>
    <t>Замок для стеклянных параллельных дверей+2 ключа+2 винта</t>
  </si>
  <si>
    <t>Замок для шторок-жалюзи+ответная часть+2 ключа</t>
  </si>
  <si>
    <t>Контейнер вертикальный на 70 CD дисков, L=940мм</t>
  </si>
  <si>
    <t>Контейнер вертикальный на 98 CD дисков, L=1140мм</t>
  </si>
  <si>
    <t>Контейнер горизонтальный на 70 CD дисков, L=940мм</t>
  </si>
  <si>
    <t>Контейнер вертикальный кухонный на 6 полок, L=940мм</t>
  </si>
  <si>
    <t>Контейнер вертикальный кухонный на 8 полок, L=1140мм</t>
  </si>
  <si>
    <t>Контейнер вертикальный кухонный на 17 полок, L=1740мм</t>
  </si>
  <si>
    <r>
      <t>Комплект угловых элементов  90</t>
    </r>
    <r>
      <rPr>
        <sz val="8"/>
        <rFont val="Arial"/>
        <family val="2"/>
        <charset val="204"/>
      </rPr>
      <t>°</t>
    </r>
    <r>
      <rPr>
        <sz val="8"/>
        <rFont val="Arial Cyr"/>
        <charset val="204"/>
      </rPr>
      <t xml:space="preserve"> для бортиков арт. 3530-3540-3545</t>
    </r>
  </si>
  <si>
    <t>компл.</t>
  </si>
  <si>
    <r>
      <t xml:space="preserve">Комплект </t>
    </r>
    <r>
      <rPr>
        <b/>
        <sz val="10"/>
        <rFont val="Times New Roman CE"/>
        <family val="1"/>
        <charset val="238"/>
      </rPr>
      <t xml:space="preserve">«Подъемник газовый SoftLift» </t>
    </r>
    <r>
      <rPr>
        <sz val="10"/>
        <rFont val="Times New Roman CE"/>
        <family val="1"/>
        <charset val="238"/>
      </rPr>
      <t xml:space="preserve">для каркасов шириной 600 мм, </t>
    </r>
  </si>
  <si>
    <t>высотой 450-550 мм, max вес фасада 8 кг</t>
  </si>
  <si>
    <t>высотой 550-720 мм, max вес фасада 8,5 кг</t>
  </si>
  <si>
    <r>
      <t xml:space="preserve">Комплект </t>
    </r>
    <r>
      <rPr>
        <b/>
        <sz val="10"/>
        <rFont val="Times New Roman CE"/>
        <family val="1"/>
        <charset val="238"/>
      </rPr>
      <t xml:space="preserve">«Подъемник газовый SoftLift» </t>
    </r>
    <r>
      <rPr>
        <sz val="10"/>
        <rFont val="Times New Roman CE"/>
        <family val="1"/>
        <charset val="238"/>
      </rPr>
      <t xml:space="preserve">для каркасов шириной 900 мм, </t>
    </r>
  </si>
  <si>
    <t>высотой 450-550 мм, max вес фасада 8,0 кг</t>
  </si>
  <si>
    <r>
      <t xml:space="preserve">Комплект </t>
    </r>
    <r>
      <rPr>
        <b/>
        <sz val="10"/>
        <rFont val="Times New Roman CE"/>
        <family val="1"/>
        <charset val="238"/>
      </rPr>
      <t xml:space="preserve">«Подъемник газовый SoftLift» </t>
    </r>
    <r>
      <rPr>
        <sz val="10"/>
        <rFont val="Times New Roman CE"/>
        <family val="1"/>
        <charset val="238"/>
      </rPr>
      <t xml:space="preserve">для каркасов шириной 1500 мм, </t>
    </r>
  </si>
  <si>
    <t>высотой 600-720 мм, max вес фасада 15,0 кг</t>
  </si>
  <si>
    <r>
      <t xml:space="preserve">Комплект </t>
    </r>
    <r>
      <rPr>
        <b/>
        <sz val="10"/>
        <rFont val="Times New Roman CE"/>
        <family val="1"/>
        <charset val="238"/>
      </rPr>
      <t xml:space="preserve">«Подъемник газовый SoftLift» </t>
    </r>
    <r>
      <rPr>
        <sz val="10"/>
        <rFont val="Times New Roman CE"/>
        <family val="1"/>
        <charset val="238"/>
      </rPr>
      <t>для каркасов шириной 900 мм,</t>
    </r>
  </si>
  <si>
    <t xml:space="preserve"> высотой 550-720 мм, max вес фасада10,0 кг.</t>
  </si>
  <si>
    <r>
      <t xml:space="preserve">Комплект </t>
    </r>
    <r>
      <rPr>
        <b/>
        <sz val="10"/>
        <rFont val="Times New Roman CE"/>
        <family val="1"/>
        <charset val="238"/>
      </rPr>
      <t xml:space="preserve">«Подъемник газовый SoftLift» </t>
    </r>
    <r>
      <rPr>
        <sz val="10"/>
        <rFont val="Times New Roman CE"/>
        <family val="1"/>
        <charset val="238"/>
      </rPr>
      <t xml:space="preserve">для каркасов шириной 1200 мм, </t>
    </r>
  </si>
  <si>
    <t>высотой 450-600 мм, max вес фасада 11,5 кг</t>
  </si>
  <si>
    <t>высотой 600-720 мм, max вес фасада 13,5 кг</t>
  </si>
  <si>
    <t>высотой 450-550 мм, max вес фасада 12,0 кг</t>
  </si>
  <si>
    <r>
      <t xml:space="preserve">Комплект </t>
    </r>
    <r>
      <rPr>
        <b/>
        <sz val="10"/>
        <rFont val="Times New Roman CE"/>
        <family val="1"/>
        <charset val="238"/>
      </rPr>
      <t xml:space="preserve">«Подъемник газовый SoftLift» </t>
    </r>
    <r>
      <rPr>
        <sz val="10"/>
        <rFont val="Times New Roman CE"/>
        <family val="1"/>
        <charset val="238"/>
      </rPr>
      <t>для каркасов шириной 1500 мм,</t>
    </r>
  </si>
  <si>
    <t xml:space="preserve"> высотой 500-600 мм, max вес фасада 14,0 кг</t>
  </si>
  <si>
    <r>
      <t xml:space="preserve">Арт.: 015174 или 015173,  015147(2),  005142(3)          </t>
    </r>
    <r>
      <rPr>
        <sz val="10"/>
        <color indexed="10"/>
        <rFont val="Times New Roman"/>
        <family val="1"/>
        <charset val="204"/>
      </rPr>
      <t>ЭКСКЛЮЗИВ</t>
    </r>
  </si>
  <si>
    <r>
      <t xml:space="preserve">Комплект </t>
    </r>
    <r>
      <rPr>
        <b/>
        <sz val="10"/>
        <rFont val="Times New Roman"/>
        <family val="1"/>
        <charset val="204"/>
      </rPr>
      <t>«Фронталь-300», прав./лев.</t>
    </r>
    <r>
      <rPr>
        <sz val="10"/>
        <rFont val="Times New Roman"/>
        <family val="1"/>
        <charset val="204"/>
      </rPr>
      <t xml:space="preserve">, 3 сетки, Арт.: 005174 </t>
    </r>
  </si>
  <si>
    <t>или 005173,  005147(2),  005142(3)</t>
  </si>
  <si>
    <r>
      <t xml:space="preserve">Комплект </t>
    </r>
    <r>
      <rPr>
        <b/>
        <sz val="10"/>
        <rFont val="Times New Roman"/>
        <family val="1"/>
        <charset val="204"/>
      </rPr>
      <t>«Бутылочница-300»</t>
    </r>
    <r>
      <rPr>
        <sz val="10"/>
        <rFont val="Times New Roman"/>
        <family val="1"/>
        <charset val="204"/>
      </rPr>
      <t>,</t>
    </r>
    <r>
      <rPr>
        <i/>
        <sz val="10"/>
        <rFont val="Times New Roman"/>
        <family val="1"/>
        <charset val="204"/>
      </rPr>
      <t xml:space="preserve"> α=90</t>
    </r>
    <r>
      <rPr>
        <i/>
        <vertAlign val="superscript"/>
        <sz val="10"/>
        <rFont val="Times New Roman"/>
        <family val="1"/>
        <charset val="204"/>
      </rPr>
      <t xml:space="preserve">0  </t>
    </r>
    <r>
      <rPr>
        <sz val="10"/>
        <rFont val="Times New Roman"/>
        <family val="1"/>
        <charset val="204"/>
      </rPr>
      <t xml:space="preserve">, 2 сетки, Арт.:  017086, </t>
    </r>
  </si>
  <si>
    <t>007087, 006268, 001119, 007090, 007084, 000092(2)</t>
  </si>
  <si>
    <r>
      <t xml:space="preserve">Комплект </t>
    </r>
    <r>
      <rPr>
        <b/>
        <sz val="10"/>
        <rFont val="Times New Roman"/>
        <family val="1"/>
        <charset val="204"/>
      </rPr>
      <t>«Фронталь - 400-450»,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прав./лев.</t>
    </r>
    <r>
      <rPr>
        <sz val="10"/>
        <rFont val="Times New Roman"/>
        <family val="1"/>
        <charset val="204"/>
      </rPr>
      <t xml:space="preserve">, 3 сетки, Арт.: 005174 </t>
    </r>
  </si>
  <si>
    <t>или 005173,  005147(2),  005143(3)</t>
  </si>
  <si>
    <r>
      <t xml:space="preserve">Комплект </t>
    </r>
    <r>
      <rPr>
        <b/>
        <sz val="10"/>
        <rFont val="Times New Roman"/>
        <family val="1"/>
        <charset val="204"/>
      </rPr>
      <t>«Корзина выкатная-500 Soft Stop, Arena»</t>
    </r>
    <r>
      <rPr>
        <sz val="10"/>
        <rFont val="Times New Roman"/>
        <family val="1"/>
        <charset val="204"/>
      </rPr>
      <t>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Н 127 мм, </t>
    </r>
  </si>
  <si>
    <t>с проставкой, Арт.: 007094, 018651, 008756</t>
  </si>
  <si>
    <r>
      <t xml:space="preserve">Комплект </t>
    </r>
    <r>
      <rPr>
        <b/>
        <sz val="10"/>
        <rFont val="Times New Roman"/>
        <family val="1"/>
        <charset val="204"/>
      </rPr>
      <t>«Корзина выкатная-600 Soft Stop, Arena»</t>
    </r>
    <r>
      <rPr>
        <sz val="10"/>
        <rFont val="Times New Roman"/>
        <family val="1"/>
        <charset val="204"/>
      </rPr>
      <t>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Н 127 мм,</t>
    </r>
    <r>
      <rPr>
        <b/>
        <sz val="10"/>
        <rFont val="Times New Roman"/>
        <family val="1"/>
        <charset val="204"/>
      </rPr>
      <t xml:space="preserve"> </t>
    </r>
  </si>
  <si>
    <t>с проставкой Арт.: 007094, 018652, 008756</t>
  </si>
  <si>
    <r>
      <t xml:space="preserve">Комплект </t>
    </r>
    <r>
      <rPr>
        <b/>
        <sz val="10"/>
        <rFont val="Times New Roman"/>
        <family val="1"/>
        <charset val="204"/>
      </rPr>
      <t xml:space="preserve">«Диагональ, прав./лев.», </t>
    </r>
    <r>
      <rPr>
        <sz val="10"/>
        <rFont val="Times New Roman"/>
        <family val="1"/>
        <charset val="204"/>
      </rPr>
      <t xml:space="preserve">3 сетки, </t>
    </r>
  </si>
  <si>
    <t>Арт.: 005174 или 005173,  005148(2),  005071(3) или 005070(3)</t>
  </si>
  <si>
    <r>
      <t xml:space="preserve">Комплект </t>
    </r>
    <r>
      <rPr>
        <b/>
        <sz val="10"/>
        <rFont val="Times New Roman"/>
        <family val="1"/>
        <charset val="204"/>
      </rPr>
      <t xml:space="preserve">«Диагональ, прав./лев. Soft Stop», </t>
    </r>
    <r>
      <rPr>
        <sz val="10"/>
        <rFont val="Times New Roman"/>
        <family val="1"/>
        <charset val="204"/>
      </rPr>
      <t>3 сетки,</t>
    </r>
  </si>
  <si>
    <t>Арт.: 015174 или 015173,  015148(2),  005071(3) или 005070(3)</t>
  </si>
  <si>
    <r>
      <t xml:space="preserve">Комплект </t>
    </r>
    <r>
      <rPr>
        <b/>
        <sz val="10"/>
        <rFont val="Times New Roman"/>
        <family val="1"/>
        <charset val="204"/>
      </rPr>
      <t>«Диагональ, прав./лев. Soft Stop, Arena»</t>
    </r>
  </si>
  <si>
    <t>Арт.: 015174 или 015173,  015148(2),  015071(3) или 015070(3)</t>
  </si>
  <si>
    <t>"Фронталь-200, 300, 400-450" прав./лев.,  "Фронталь-200, 300, 400-450 Soft Stop" прав./лев.,</t>
  </si>
  <si>
    <t>Диагональ прав./лев., "Диагональ Soft Stop прав./лев." и дополнительные сетки:</t>
  </si>
  <si>
    <t xml:space="preserve">Комплект «Пуш-тумба, без разделочной доски и алюминиевого фасада», </t>
  </si>
  <si>
    <t>2 полки, фасад – алюминий Арт.: 006839, 0068370005</t>
  </si>
  <si>
    <t xml:space="preserve">Комплект «Пуш-тумба, Anti-Slip, без разделочной доски </t>
  </si>
  <si>
    <t>и алюминиевого фасада», Арт.: 006839, 0368370005</t>
  </si>
  <si>
    <r>
      <t xml:space="preserve">Арт. 003440, 003441, 003444(4) ), 016211                                  </t>
    </r>
    <r>
      <rPr>
        <sz val="10"/>
        <color indexed="10"/>
        <rFont val="Times New Roman"/>
        <family val="1"/>
        <charset val="204"/>
      </rPr>
      <t>ЭКСКЛЮЗИВ</t>
    </r>
  </si>
  <si>
    <t>Арт.: 001990(4), 001998(4), 004235, 004237, 004276, 004348, 004355(4), 004366</t>
  </si>
  <si>
    <t xml:space="preserve">Арт.: 004385(4), 001998(4), 004235, 004237, 004276, 004348, 004355(3), 004366, </t>
  </si>
  <si>
    <t xml:space="preserve">Арт.: 001990(6),001998(6), 004235, 004237,  004276, 004348, 004355(6), 004366, </t>
  </si>
  <si>
    <t xml:space="preserve">Арт.: 004385(6),001998(6), 004235, 004237,  004276, 004348, 004355(5), 004366, </t>
  </si>
  <si>
    <t xml:space="preserve">Арт.: 001991(4), 001998(4), 004235, 004237, 004276, 004348, 004356(4), </t>
  </si>
  <si>
    <t xml:space="preserve">Арт.: 004386(4), 001998(4), 004235, 004237, 004276, 004348, 004356(3), 004367, </t>
  </si>
  <si>
    <t xml:space="preserve">Арт.: 001991(6), 001998(6), 004235, 004237, 004276, 004348, 004356(6), </t>
  </si>
  <si>
    <t>Арт.: 004386(6), 001998(6), 004235, 004237, 004276, 004348, 004356(5), 004367</t>
  </si>
  <si>
    <t>Арт.: 004385 (4), 00 1998 (4), 00 4276, 00 4348, 00 4355 (3), 00 4366, 00 4430,</t>
  </si>
  <si>
    <t xml:space="preserve">Арт.: 004385 (6), 00 1998 (6), 00 4276, 00 4348, 00 4355 (5), 00 4366, 00 4430, </t>
  </si>
  <si>
    <r>
      <t xml:space="preserve">Комплект </t>
    </r>
    <r>
      <rPr>
        <b/>
        <sz val="10"/>
        <rFont val="Times New Roman"/>
        <family val="1"/>
        <charset val="204"/>
      </rPr>
      <t xml:space="preserve">"Диспенса 300 СВИНГ, Soft stop Н 2000 - 2200 мм", </t>
    </r>
    <r>
      <rPr>
        <sz val="10"/>
        <rFont val="Times New Roman"/>
        <family val="1"/>
        <charset val="204"/>
      </rPr>
      <t>6 полок</t>
    </r>
  </si>
  <si>
    <r>
      <t xml:space="preserve">Комплект </t>
    </r>
    <r>
      <rPr>
        <b/>
        <sz val="10"/>
        <rFont val="Times New Roman"/>
        <family val="1"/>
        <charset val="204"/>
      </rPr>
      <t xml:space="preserve">"Диспенса 300 СВИНГ, Soft stop Н 1200 - 1400 мм", </t>
    </r>
    <r>
      <rPr>
        <sz val="10"/>
        <rFont val="Times New Roman"/>
        <family val="1"/>
        <charset val="204"/>
      </rPr>
      <t>4 полки</t>
    </r>
  </si>
  <si>
    <r>
      <t xml:space="preserve">Комплект </t>
    </r>
    <r>
      <rPr>
        <b/>
        <sz val="10"/>
        <rFont val="Times New Roman"/>
        <family val="1"/>
        <charset val="204"/>
      </rPr>
      <t xml:space="preserve">"Диспенса 400 СВИНГ, Soft stop Н 1200 - 1400 мм", </t>
    </r>
    <r>
      <rPr>
        <sz val="10"/>
        <rFont val="Times New Roman"/>
        <family val="1"/>
        <charset val="204"/>
      </rPr>
      <t>4 полки</t>
    </r>
  </si>
  <si>
    <t xml:space="preserve">Арт.: 004386 (4), 00 1998 (4), 00 4276, 00 4348, 00 4356 (3), 00 4367, </t>
  </si>
  <si>
    <r>
      <t xml:space="preserve">Комплект </t>
    </r>
    <r>
      <rPr>
        <b/>
        <sz val="10"/>
        <rFont val="Times New Roman"/>
        <family val="1"/>
        <charset val="204"/>
      </rPr>
      <t xml:space="preserve">"Диспенса 400 СВИНГ, Soft stop Н 2000 - 2200 мм", </t>
    </r>
    <r>
      <rPr>
        <sz val="10"/>
        <rFont val="Times New Roman"/>
        <family val="1"/>
        <charset val="204"/>
      </rPr>
      <t xml:space="preserve">6 полок </t>
    </r>
  </si>
  <si>
    <t xml:space="preserve">Арт.: 004386 (6), 00 1998 (6), 00 4276, 00 4348, 00 4356 (5), 00 4367, </t>
  </si>
  <si>
    <r>
      <t>Комплект навесных емкостей для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“Диспенса ”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300 и 400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мм</t>
    </r>
    <r>
      <rPr>
        <sz val="10"/>
        <rFont val="Times New Roman"/>
        <family val="1"/>
        <charset val="204"/>
      </rPr>
      <t xml:space="preserve">, </t>
    </r>
  </si>
  <si>
    <t>пластик (4 контейнера). Два комплекта используются вместо одной сетки</t>
  </si>
  <si>
    <r>
      <t>Комплект навесных емкостей для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“Диспенса ”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300 и 400 мм</t>
    </r>
    <r>
      <rPr>
        <sz val="10"/>
        <rFont val="Times New Roman"/>
        <family val="1"/>
        <charset val="204"/>
      </rPr>
      <t xml:space="preserve">,  </t>
    </r>
  </si>
  <si>
    <t>пластик (2 контейнера). Два комплекта используются вместо одной сетки</t>
  </si>
  <si>
    <r>
      <t>Доска разделочная</t>
    </r>
    <r>
      <rPr>
        <sz val="10"/>
        <color indexed="8"/>
        <rFont val="Times New Roman"/>
        <family val="1"/>
        <charset val="204"/>
      </rPr>
      <t xml:space="preserve">, для угловых тумб 900х900 мм, для столешниц 40 мм, </t>
    </r>
    <r>
      <rPr>
        <b/>
        <sz val="10"/>
        <color indexed="8"/>
        <rFont val="Times New Roman"/>
        <family val="1"/>
        <charset val="204"/>
      </rPr>
      <t/>
    </r>
  </si>
  <si>
    <r>
      <t>Рама выдвижная телескопическая с мех. вращения</t>
    </r>
    <r>
      <rPr>
        <sz val="10"/>
        <color indexed="8"/>
        <rFont val="Times New Roman"/>
        <family val="1"/>
        <charset val="204"/>
      </rPr>
      <t xml:space="preserve">,  Н 1870 – 2127 мм </t>
    </r>
  </si>
  <si>
    <r>
      <t>Светильник ФУТУРА – 1300</t>
    </r>
    <r>
      <rPr>
        <sz val="10"/>
        <rFont val="Times New Roman"/>
        <family val="1"/>
        <charset val="204"/>
      </rPr>
      <t>, прав./лев., 1300х150х70 мм,</t>
    </r>
  </si>
  <si>
    <t>отделка – алюминий Для программы «Линеро-2000»</t>
  </si>
  <si>
    <r>
      <t>Светильник ФУТУРА – 850</t>
    </r>
    <r>
      <rPr>
        <sz val="10"/>
        <rFont val="Times New Roman"/>
        <family val="1"/>
        <charset val="204"/>
      </rPr>
      <t xml:space="preserve">, прав./лев., 850х150х70 мм, </t>
    </r>
  </si>
  <si>
    <r>
      <t>Светильник ФУТУРА – 600</t>
    </r>
    <r>
      <rPr>
        <sz val="10"/>
        <rFont val="Times New Roman"/>
        <family val="1"/>
        <charset val="204"/>
      </rPr>
      <t xml:space="preserve">, прав./лев. 600х150х70 мм, </t>
    </r>
  </si>
  <si>
    <r>
      <t xml:space="preserve">Светильник «Бостон R»- 800, </t>
    </r>
    <r>
      <rPr>
        <sz val="10"/>
        <rFont val="Times New Roman"/>
        <family val="1"/>
        <charset val="204"/>
      </rPr>
      <t>прав.</t>
    </r>
    <r>
      <rPr>
        <b/>
        <sz val="10"/>
        <rFont val="Times New Roman"/>
        <family val="1"/>
        <charset val="204"/>
      </rPr>
      <t xml:space="preserve"> </t>
    </r>
  </si>
  <si>
    <t>Отделка – алюминий, Для программы «Линеро-2000»</t>
  </si>
  <si>
    <r>
      <t xml:space="preserve">Светильник «Бостон R»- 1200, </t>
    </r>
    <r>
      <rPr>
        <sz val="10"/>
        <rFont val="Times New Roman"/>
        <family val="1"/>
        <charset val="204"/>
      </rPr>
      <t>прав.</t>
    </r>
    <r>
      <rPr>
        <b/>
        <sz val="10"/>
        <rFont val="Times New Roman"/>
        <family val="1"/>
        <charset val="204"/>
      </rPr>
      <t xml:space="preserve"> </t>
    </r>
  </si>
  <si>
    <t>всего:</t>
  </si>
  <si>
    <t>Ножка в комплекте с бусолой М6</t>
  </si>
  <si>
    <t>Регулируемая колёсная опора (с 2-мя боковыми колёсиками)</t>
  </si>
  <si>
    <t>C100PK2S2A-В</t>
  </si>
  <si>
    <t>RT.0902.В1</t>
  </si>
  <si>
    <t>VELA.720/35</t>
  </si>
  <si>
    <t>VEXXXRICO64</t>
  </si>
  <si>
    <t>Дополнительный комплект для верхней установки крепежного профиля</t>
  </si>
  <si>
    <t xml:space="preserve">Подъёмные механизмы </t>
  </si>
  <si>
    <t>MGM.45</t>
  </si>
  <si>
    <t>Подъемник газовый, усилие 45N   ( + крепление к каркасу и глухому фасаду)</t>
  </si>
  <si>
    <t>MGM.60</t>
  </si>
  <si>
    <t>Подъемник газовый, усилие 60N   ( + крепление к каркасу и глухому фасаду)</t>
  </si>
  <si>
    <t>Подъемник газовый, усилие 100N ( + крепление к каркасу и глухому фасаду)</t>
  </si>
  <si>
    <t>Подъемник пружинный, отделка- никель, материал- металл</t>
  </si>
  <si>
    <t>8.18</t>
  </si>
  <si>
    <t>NSD-35L/R</t>
  </si>
  <si>
    <t>Подъемник со складным коленом, левый/правый</t>
  </si>
  <si>
    <t>Дополнительное крепление к алюминиевой рамке для арт.NSD-35</t>
  </si>
  <si>
    <t>NSDX-35L/R</t>
  </si>
  <si>
    <t>Дополнительное крепление к алюминиевой рамке для арт.NSDХ-35</t>
  </si>
  <si>
    <t>8.19</t>
  </si>
  <si>
    <t>Профиль-направляющая, серый пластик, L=1180мм</t>
  </si>
  <si>
    <t>F1PXAY</t>
  </si>
  <si>
    <t>F1C169</t>
  </si>
  <si>
    <t>F1PVAY</t>
  </si>
  <si>
    <t>F1CZ69</t>
  </si>
  <si>
    <t>F1СXE9</t>
  </si>
  <si>
    <t>F1ZXE9</t>
  </si>
  <si>
    <t>F1SBAY</t>
  </si>
  <si>
    <t>Пыльник междверный самоклеющийся, транспарент</t>
  </si>
  <si>
    <t>30.1</t>
  </si>
  <si>
    <t xml:space="preserve"> 8/999</t>
  </si>
  <si>
    <t>Ручка-скоба, хром матовый, 128мм</t>
  </si>
  <si>
    <t>Ручка-скоба, хром матовый, 160мм</t>
  </si>
  <si>
    <t>Ручка-скоба, хром матовый, 192мм</t>
  </si>
  <si>
    <t>Ручка-скоба, хром матовый, 320мм</t>
  </si>
  <si>
    <t>Ручка-скоба, хром матовый, 448мм</t>
  </si>
  <si>
    <t>Ручка-скоба, хром матовый, 480мм</t>
  </si>
  <si>
    <t>Ручка-скоба, хром матовый, 576мм</t>
  </si>
  <si>
    <t>Колесо d=75мм декоративное под алюминий, без тормоза</t>
  </si>
  <si>
    <t>Профиль торцевой для столешниц Н=30мм, левый/правый, алюминий</t>
  </si>
  <si>
    <t>Профиль торцевой для столешниц Н=40мм, левый/правый, алюминий</t>
  </si>
  <si>
    <t>Профиль торцевой для столешниц Н=60мм, левый/правый, алюминий</t>
  </si>
  <si>
    <r>
      <t xml:space="preserve">Сетка в полку 150                                                                                                    </t>
    </r>
    <r>
      <rPr>
        <i/>
        <sz val="8"/>
        <rFont val="Arial Cyr"/>
        <charset val="204"/>
      </rPr>
      <t xml:space="preserve"> </t>
    </r>
  </si>
  <si>
    <r>
      <t xml:space="preserve">Уголок для сетки в базу 150 (комплект 2 шт.)                      </t>
    </r>
    <r>
      <rPr>
        <i/>
        <sz val="8"/>
        <rFont val="Arial Cyr"/>
        <charset val="204"/>
      </rPr>
      <t>дополнительный выбор</t>
    </r>
  </si>
  <si>
    <r>
      <t xml:space="preserve">Крепление к алюминиевой рамке 20х20 мм               </t>
    </r>
    <r>
      <rPr>
        <i/>
        <sz val="8"/>
        <rFont val="Arial Cyr"/>
        <charset val="204"/>
      </rPr>
      <t>дополнительный выбор</t>
    </r>
  </si>
  <si>
    <r>
      <t xml:space="preserve">Подъемник со складным коленом и </t>
    </r>
    <r>
      <rPr>
        <i/>
        <sz val="8"/>
        <rFont val="Arial Cyr"/>
        <charset val="204"/>
      </rPr>
      <t>дополнительной фиксацией</t>
    </r>
    <r>
      <rPr>
        <sz val="8"/>
        <rFont val="Arial Cyr"/>
        <charset val="204"/>
      </rPr>
      <t>, левый/правый</t>
    </r>
  </si>
  <si>
    <r>
      <t xml:space="preserve">База d=64мм для стекла, для ноги арт.402 и арт.412           </t>
    </r>
    <r>
      <rPr>
        <i/>
        <sz val="8"/>
        <rFont val="Arial Cyr"/>
        <charset val="204"/>
      </rPr>
      <t>дополнительный выбор</t>
    </r>
  </si>
  <si>
    <r>
      <t xml:space="preserve">База d=96мм для стекла, для ноги арт.130 и арт.412          </t>
    </r>
    <r>
      <rPr>
        <i/>
        <sz val="8"/>
        <rFont val="Arial Cyr"/>
        <charset val="204"/>
      </rPr>
      <t xml:space="preserve"> дополнительный выбор</t>
    </r>
  </si>
  <si>
    <r>
      <t>Серия-В Петля 110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универсальная 7-ми шарнирная, чашка d=35мм,  h=9мм</t>
    </r>
  </si>
  <si>
    <r>
      <t>Серия-100 Петля 105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накладная, чашка d=35мм,  h=9мм                                     </t>
    </r>
  </si>
  <si>
    <r>
      <t>Серия-200 Петля 110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накладная с обратной пружиной, чашка d=35мм</t>
    </r>
  </si>
  <si>
    <r>
      <t>Серия-200 Петля 110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накладная, чашка d=35мм,  h=11мм</t>
    </r>
  </si>
  <si>
    <r>
      <t>Серия-200 Петля 120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накладная, чашка d=35мм,  h=11мм                                   </t>
    </r>
  </si>
  <si>
    <r>
      <t>Серия-200 Петля 165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накладная угловая, чашка d=35мм,  h=11мм</t>
    </r>
  </si>
  <si>
    <r>
      <t>Серия-200 Петля -30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угловая, чашка d=35мм,  h=11мм                      </t>
    </r>
  </si>
  <si>
    <r>
      <t>Серия-200 Петля -45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угловая, чашка d=35мм,  h=11мм              </t>
    </r>
  </si>
  <si>
    <r>
      <t>Серия-200 Петля 30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угловая, чашка d=35мм,  h=11мм</t>
    </r>
  </si>
  <si>
    <r>
      <t>Серия-200 Петля 45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угловая, чашка d=35мм,  h=11мм</t>
    </r>
  </si>
  <si>
    <r>
      <t>Серия-200 Петля 94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накладная для холодильника, чашка d=35мм,  h=11мм</t>
    </r>
  </si>
  <si>
    <r>
      <t>Серия-200 Петля 70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для угловых решений, чашка d=35мм,  h=11мм</t>
    </r>
  </si>
  <si>
    <r>
      <t>Серия-900 Петля 94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накладная, чашка d=35мм,  h=11мм</t>
    </r>
  </si>
  <si>
    <r>
      <t>Серия-900 Петля 94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вкладная, чашка d=35мм,  h=11мм</t>
    </r>
  </si>
  <si>
    <r>
      <t>Серия-600 Мини-петля 94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накладная, чашка d=26мм,  h=11мм</t>
    </r>
  </si>
  <si>
    <r>
      <t>Серия-600 Мини-петля 94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вкладная, чашка d=26мм,  h=11мм</t>
    </r>
  </si>
  <si>
    <r>
      <t>Серия-600 Мини-петля 24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угловая, чашка d=26мм,  h=11мм</t>
    </r>
  </si>
  <si>
    <r>
      <t>Серия-600 Мини-петля 45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угловая, чашка d=26мм,  h=11мм</t>
    </r>
  </si>
  <si>
    <t>Полка АРЕНА левая (шт.)</t>
  </si>
  <si>
    <t> 01 5071 0005</t>
  </si>
  <si>
    <t>Полка АРЕНА правая (шт.)</t>
  </si>
  <si>
    <t> 01 5140 0005</t>
  </si>
  <si>
    <t>Полка АРЕНА 110х470х88 (шт.)</t>
  </si>
  <si>
    <t> 01 5142 0005</t>
  </si>
  <si>
    <t>Полка АРЕНА 228х470х88 (шт.)</t>
  </si>
  <si>
    <t> 01 5147 0102</t>
  </si>
  <si>
    <t>Кронштейн 90 гр. для рамы Софт Стоп (шт.)</t>
  </si>
  <si>
    <t> 01 5148 0102</t>
  </si>
  <si>
    <t>Кронштейн 45 гр. для рамы Софт Стоп (шт.)</t>
  </si>
  <si>
    <t> 01 5173 0102</t>
  </si>
  <si>
    <r>
      <t xml:space="preserve">Комплект </t>
    </r>
    <r>
      <rPr>
        <b/>
        <sz val="10"/>
        <rFont val="Times New Roman"/>
        <family val="1"/>
        <charset val="204"/>
      </rPr>
      <t>«Дабл-450, Soft Stop, Arena»</t>
    </r>
    <r>
      <rPr>
        <sz val="10"/>
        <rFont val="Times New Roman"/>
        <family val="1"/>
        <charset val="204"/>
      </rPr>
      <t>, 2 сетки</t>
    </r>
  </si>
  <si>
    <r>
      <t xml:space="preserve">Столик выдвижной телескопический, </t>
    </r>
    <r>
      <rPr>
        <sz val="10"/>
        <rFont val="Times New Roman"/>
        <family val="1"/>
        <charset val="204"/>
      </rPr>
      <t>для тумб 450 – 900 мм</t>
    </r>
  </si>
  <si>
    <r>
      <t xml:space="preserve">Столик-трансформер </t>
    </r>
    <r>
      <rPr>
        <sz val="10"/>
        <rFont val="Times New Roman"/>
        <family val="1"/>
        <charset val="204"/>
      </rPr>
      <t>для тумб 450 – 600 мм</t>
    </r>
  </si>
  <si>
    <r>
      <t>Ведро для мусора</t>
    </r>
    <r>
      <rPr>
        <sz val="10"/>
        <rFont val="Times New Roman"/>
        <family val="1"/>
        <charset val="204"/>
      </rPr>
      <t>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без крышки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415х320х430 для тумб 450 мм</t>
    </r>
  </si>
  <si>
    <r>
      <t xml:space="preserve">Комплект </t>
    </r>
    <r>
      <rPr>
        <b/>
        <sz val="10"/>
        <rFont val="Times New Roman"/>
        <family val="1"/>
        <charset val="204"/>
      </rPr>
      <t>«Корзина выкатная-500»</t>
    </r>
    <r>
      <rPr>
        <sz val="10"/>
        <rFont val="Times New Roman"/>
        <family val="1"/>
        <charset val="204"/>
      </rPr>
      <t>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Н 127 мм, с проставкой</t>
    </r>
    <r>
      <rPr>
        <b/>
        <sz val="10"/>
        <rFont val="Times New Roman"/>
        <family val="1"/>
        <charset val="204"/>
      </rPr>
      <t>,</t>
    </r>
  </si>
  <si>
    <r>
      <t xml:space="preserve">Комплект </t>
    </r>
    <r>
      <rPr>
        <b/>
        <sz val="10"/>
        <rFont val="Times New Roman"/>
        <family val="1"/>
        <charset val="204"/>
      </rPr>
      <t>«Корзина выкатная-500 Soft Stop»</t>
    </r>
    <r>
      <rPr>
        <sz val="10"/>
        <rFont val="Times New Roman"/>
        <family val="1"/>
        <charset val="204"/>
      </rPr>
      <t>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Н 127 мм, с проставкой</t>
    </r>
    <r>
      <rPr>
        <b/>
        <sz val="10"/>
        <rFont val="Times New Roman"/>
        <family val="1"/>
        <charset val="204"/>
      </rPr>
      <t>,</t>
    </r>
  </si>
  <si>
    <r>
      <t xml:space="preserve">Комплект </t>
    </r>
    <r>
      <rPr>
        <b/>
        <sz val="10"/>
        <rFont val="Times New Roman"/>
        <family val="1"/>
        <charset val="204"/>
      </rPr>
      <t>«Корзина выкатная-500»</t>
    </r>
    <r>
      <rPr>
        <sz val="10"/>
        <rFont val="Times New Roman"/>
        <family val="1"/>
        <charset val="204"/>
      </rPr>
      <t>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Н 100 мм</t>
    </r>
  </si>
  <si>
    <r>
      <t xml:space="preserve">Комплект </t>
    </r>
    <r>
      <rPr>
        <b/>
        <sz val="10"/>
        <rFont val="Times New Roman"/>
        <family val="1"/>
        <charset val="204"/>
      </rPr>
      <t>«Дабл-600»</t>
    </r>
    <r>
      <rPr>
        <sz val="10"/>
        <rFont val="Times New Roman"/>
        <family val="1"/>
        <charset val="204"/>
      </rPr>
      <t>, 2 сетки,</t>
    </r>
  </si>
  <si>
    <r>
      <t xml:space="preserve">Комплект </t>
    </r>
    <r>
      <rPr>
        <b/>
        <sz val="10"/>
        <rFont val="Times New Roman"/>
        <family val="1"/>
        <charset val="204"/>
      </rPr>
      <t>«Дабл-600 Soft Stop»</t>
    </r>
    <r>
      <rPr>
        <sz val="10"/>
        <rFont val="Times New Roman"/>
        <family val="1"/>
        <charset val="204"/>
      </rPr>
      <t>, 2 сетки,</t>
    </r>
  </si>
  <si>
    <r>
      <t xml:space="preserve">Комплект </t>
    </r>
    <r>
      <rPr>
        <b/>
        <sz val="10"/>
        <rFont val="Times New Roman"/>
        <family val="1"/>
        <charset val="204"/>
      </rPr>
      <t>«Дабл-600, Soft Stop, Arena»</t>
    </r>
    <r>
      <rPr>
        <sz val="10"/>
        <rFont val="Times New Roman"/>
        <family val="1"/>
        <charset val="204"/>
      </rPr>
      <t>, 2 сетки</t>
    </r>
  </si>
  <si>
    <r>
      <t xml:space="preserve">Комплект </t>
    </r>
    <r>
      <rPr>
        <b/>
        <sz val="10"/>
        <rFont val="Times New Roman"/>
        <family val="1"/>
        <charset val="204"/>
      </rPr>
      <t>«Тандем Тумба-600»,</t>
    </r>
  </si>
  <si>
    <t xml:space="preserve">Арт.: 009030,  009034(2),   009035,  005141(3) </t>
  </si>
  <si>
    <r>
      <t xml:space="preserve">Комплект </t>
    </r>
    <r>
      <rPr>
        <b/>
        <sz val="10"/>
        <rFont val="Times New Roman"/>
        <family val="1"/>
        <charset val="204"/>
      </rPr>
      <t>«Корзина выкатная-600»</t>
    </r>
    <r>
      <rPr>
        <sz val="10"/>
        <rFont val="Times New Roman"/>
        <family val="1"/>
        <charset val="204"/>
      </rPr>
      <t>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Н 127 мм,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 проставкой</t>
    </r>
  </si>
  <si>
    <r>
      <t xml:space="preserve">Комплект </t>
    </r>
    <r>
      <rPr>
        <b/>
        <sz val="10"/>
        <rFont val="Times New Roman"/>
        <family val="1"/>
        <charset val="204"/>
      </rPr>
      <t>«Корзина выкатная-600 Soft Stop»</t>
    </r>
    <r>
      <rPr>
        <sz val="10"/>
        <rFont val="Times New Roman"/>
        <family val="1"/>
        <charset val="204"/>
      </rPr>
      <t>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Н 127 мм,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 проставкой</t>
    </r>
  </si>
  <si>
    <r>
      <t>Комплект</t>
    </r>
    <r>
      <rPr>
        <b/>
        <sz val="10"/>
        <rFont val="Times New Roman"/>
        <family val="1"/>
        <charset val="204"/>
      </rPr>
      <t xml:space="preserve"> «Корзина выкатная-600»</t>
    </r>
    <r>
      <rPr>
        <sz val="10"/>
        <rFont val="Times New Roman"/>
        <family val="1"/>
        <charset val="204"/>
      </rPr>
      <t>, Н 100 мм</t>
    </r>
  </si>
  <si>
    <r>
      <t xml:space="preserve">Сетка под открытую плиту </t>
    </r>
    <r>
      <rPr>
        <sz val="10"/>
        <rFont val="Times New Roman"/>
        <family val="1"/>
        <charset val="204"/>
      </rPr>
      <t>(вместо каркаса 600 мм)</t>
    </r>
  </si>
  <si>
    <r>
      <t>Доска разделочная телескопическая</t>
    </r>
    <r>
      <rPr>
        <sz val="10"/>
        <rFont val="Times New Roman"/>
        <family val="1"/>
        <charset val="204"/>
      </rPr>
      <t>, выдвижение – 810 мм</t>
    </r>
  </si>
  <si>
    <r>
      <t>Сетка под открытую плиту</t>
    </r>
    <r>
      <rPr>
        <sz val="10"/>
        <rFont val="Times New Roman"/>
        <family val="1"/>
        <charset val="204"/>
      </rPr>
      <t xml:space="preserve"> (вместо каркаса 900 мм)</t>
    </r>
  </si>
  <si>
    <r>
      <t>Для скошенных терминалов 150 мм, α=45</t>
    </r>
    <r>
      <rPr>
        <b/>
        <i/>
        <vertAlign val="superscript"/>
        <sz val="10"/>
        <color indexed="12"/>
        <rFont val="Times New Roman"/>
        <family val="1"/>
        <charset val="204"/>
      </rPr>
      <t>0</t>
    </r>
  </si>
  <si>
    <r>
      <t>Для скошенных терминалов</t>
    </r>
    <r>
      <rPr>
        <sz val="10"/>
        <color indexed="12"/>
        <rFont val="Times New Roman"/>
        <family val="1"/>
        <charset val="204"/>
      </rPr>
      <t xml:space="preserve"> </t>
    </r>
    <r>
      <rPr>
        <b/>
        <i/>
        <sz val="10"/>
        <color indexed="12"/>
        <rFont val="Times New Roman"/>
        <family val="1"/>
        <charset val="204"/>
      </rPr>
      <t>300 мм,</t>
    </r>
    <r>
      <rPr>
        <sz val="10"/>
        <color indexed="12"/>
        <rFont val="Times New Roman"/>
        <family val="1"/>
        <charset val="204"/>
      </rPr>
      <t xml:space="preserve"> </t>
    </r>
    <r>
      <rPr>
        <b/>
        <i/>
        <sz val="10"/>
        <color indexed="12"/>
        <rFont val="Times New Roman"/>
        <family val="1"/>
        <charset val="204"/>
      </rPr>
      <t>α=45</t>
    </r>
    <r>
      <rPr>
        <b/>
        <i/>
        <vertAlign val="superscript"/>
        <sz val="10"/>
        <color indexed="12"/>
        <rFont val="Times New Roman"/>
        <family val="1"/>
        <charset val="204"/>
      </rPr>
      <t>0</t>
    </r>
  </si>
  <si>
    <t>00 1320</t>
  </si>
  <si>
    <t>00 1273</t>
  </si>
  <si>
    <t>00 1274</t>
  </si>
  <si>
    <t>00 1276</t>
  </si>
  <si>
    <t>00 1377</t>
  </si>
  <si>
    <t>00 1378</t>
  </si>
  <si>
    <t>00 1379</t>
  </si>
  <si>
    <t>00 6831</t>
  </si>
  <si>
    <t>00 6832</t>
  </si>
  <si>
    <t>Стойки универсальные</t>
  </si>
  <si>
    <t>00 9040</t>
  </si>
  <si>
    <t xml:space="preserve"> креплений к полу + верхняя крышка декоративная</t>
  </si>
  <si>
    <t>00 9041</t>
  </si>
  <si>
    <t xml:space="preserve"> креплений «пол - потолок»</t>
  </si>
  <si>
    <t>00 9042</t>
  </si>
  <si>
    <t>00 9089</t>
  </si>
  <si>
    <t>615.47.С1.Е4.RN</t>
  </si>
  <si>
    <t>615.72.С1.Е4.RG</t>
  </si>
  <si>
    <t>FB3506.CH0105</t>
  </si>
  <si>
    <t>ЕВВ.25.220.10</t>
  </si>
  <si>
    <t>ЕВВ.25.220.30</t>
  </si>
  <si>
    <t>ЕВВ.25.220.20</t>
  </si>
  <si>
    <t>ЕВВ.25.220.35</t>
  </si>
  <si>
    <t>Уголок-крепление каркаса с 4-мя отверстиями и крышечкой, серый</t>
  </si>
  <si>
    <t>Уголок мебельный, цвет- белый, коричневый (упаковка 10 000 шт.)</t>
  </si>
  <si>
    <t>FS1054</t>
  </si>
  <si>
    <t>Уголок мебельный с шурупом, цвет- белый (упаковка 5 000 шт.)</t>
  </si>
  <si>
    <t>Уголок мебельный с шурупом, цвет- коричневый (упаковка 5 000 шт.)</t>
  </si>
  <si>
    <t>Спецшуруп для пластика 3.5х8, головка- овал, (за упаковку 100 шт)</t>
  </si>
  <si>
    <t>Шуруп-саморез, головка потай-прямая, (за упаковку 1000 шт.)</t>
  </si>
  <si>
    <t xml:space="preserve">Шуруп-саморез, головка потай-прямая, (за упаковку 1000 шт.) </t>
  </si>
  <si>
    <t xml:space="preserve">Бусола М6 разжимная, d=8мм, L=12мм, бронза </t>
  </si>
  <si>
    <t>А51</t>
  </si>
  <si>
    <t xml:space="preserve">Заглушка кабель-канал d=60мм, Н=22мм, цвет-  серый </t>
  </si>
  <si>
    <t xml:space="preserve">Заглушка  декоративная d=10мм, чёрная (за упаковку2000 шт.) </t>
  </si>
  <si>
    <t>1120.12</t>
  </si>
  <si>
    <t>Шайба с бортиком, d1=4мм, d2=12мм, H=5мм, цвет- черный, транспарент</t>
  </si>
  <si>
    <t xml:space="preserve">Заглушка самоклеющаяся, d=20мм, материал- пластик, упаковка- лист-15 шт              Цвет: белый, дуб, светло-серый, бук, венге, орех темный, черный, вишня, алюминий                                                                  </t>
  </si>
  <si>
    <t>33XXB060901</t>
  </si>
  <si>
    <t>Стяжка Normal-330, белая</t>
  </si>
  <si>
    <t>33XXB060902</t>
  </si>
  <si>
    <t>Стяжка Normal-330, чёрная</t>
  </si>
  <si>
    <t>33XXB060905</t>
  </si>
  <si>
    <t>Стяжка Normal-330, серебро</t>
  </si>
  <si>
    <t>33XXB0609A4</t>
  </si>
  <si>
    <t>Стяжка Normal-330, светло-коричневый пластик</t>
  </si>
  <si>
    <t>33XXB0609B3</t>
  </si>
  <si>
    <t>Стяжка Normal-330, бежевый пластик</t>
  </si>
  <si>
    <t>33PML050931</t>
  </si>
  <si>
    <t>Евровинт 5х9 для Normal-330, цинк</t>
  </si>
  <si>
    <t>MCXRB080002</t>
  </si>
  <si>
    <t>Стяжка Mini Combi, чёрная (ДСП 16 мм)</t>
  </si>
  <si>
    <t>MCXRB110002</t>
  </si>
  <si>
    <t>Стяжка Mini Combi, чёрная (ДСП 22 мм)</t>
  </si>
  <si>
    <t>MCTPBORDX02</t>
  </si>
  <si>
    <t>Заглушка для Mini Combi, чёрная</t>
  </si>
  <si>
    <t>MCTPBORDXА4</t>
  </si>
  <si>
    <t>Заглушка для Mini Combi, светло-коричневый пластик</t>
  </si>
  <si>
    <t>MCTPBORDXВ3</t>
  </si>
  <si>
    <t>Заглушка для Mini Combi, бежевый пластик</t>
  </si>
  <si>
    <t>MCPMT060631</t>
  </si>
  <si>
    <t>Винт М6х6 для Mini Combi, цинк</t>
  </si>
  <si>
    <t>BUXP0612030</t>
  </si>
  <si>
    <t>Бусола М6х12х8 для Mini Combi, бронза</t>
  </si>
  <si>
    <t>UTXCHCOMC33</t>
  </si>
  <si>
    <t>Ключ для Mini Combi, бронза</t>
  </si>
  <si>
    <t>СН0102</t>
  </si>
  <si>
    <t>Ключ ch.4</t>
  </si>
  <si>
    <t>СН0302</t>
  </si>
  <si>
    <t>Ключ ch.6</t>
  </si>
  <si>
    <t>СН0402</t>
  </si>
  <si>
    <t>Ключ ch.3</t>
  </si>
  <si>
    <t>Стяжка конфирмат 5х50мм, под отвёртку (за упаковку 2000шт)</t>
  </si>
  <si>
    <t>Стяжка конфирмат 7х50мм, под отвёртку (за упаковку 2000шт)</t>
  </si>
  <si>
    <t>Стяжка конфирмат 5х50мм, под ключ (за упаковку 2000шт)</t>
  </si>
  <si>
    <t>Стяжка конфирмат 7х50мм, под ключ (за упаковку 2000шт)</t>
  </si>
  <si>
    <t xml:space="preserve">Заглушка для стяжки конфирмат, белая (за 500 шт.) </t>
  </si>
  <si>
    <t>Заглушка для стяжки конфирмат, светло-серая (за 2000 шт.)</t>
  </si>
  <si>
    <t>Заглушка для стяжки конфирмат, тёмно-серая (за 2000 шт.)</t>
  </si>
  <si>
    <t>Заглушка для стяжки конфирмат, чёрная (за 500 шт.)</t>
  </si>
  <si>
    <t>Заглушка для стяжки конфирмат, бежевая (за 2000 шт.)</t>
  </si>
  <si>
    <t>Заглушка для стяжки конфирмат, коричневая (за 500 шт.)</t>
  </si>
  <si>
    <t>Бочонок-гайка M6 для винтовой стяжки, для ДСП 16мм (за упаковку 100 шт)</t>
  </si>
  <si>
    <t>Бочонок-гайка M6 для винтовой стяжки, для ДСП 18мм (за упаковку 100 шт)</t>
  </si>
  <si>
    <t>Винт L=50мм с резьбой M6, дл винтовой стяжки (за упаковку 100 шт)</t>
  </si>
  <si>
    <t>CV02</t>
  </si>
  <si>
    <t>Заглушка для винтовой стяжки, d=14, коричневая</t>
  </si>
  <si>
    <t>VU0602+VU3502</t>
  </si>
  <si>
    <t>Стяжка межсекционная, d=8мм, бронза (29+14)</t>
  </si>
  <si>
    <t>13.18</t>
  </si>
  <si>
    <t>13.19</t>
  </si>
  <si>
    <t xml:space="preserve">Стяжка червячная (в комплекте: втулка+бусола+бочонок+заглушка)    </t>
  </si>
  <si>
    <t>Полкодержатель под запрессовку для ДСП 16-19мм, хром d=15мм</t>
  </si>
  <si>
    <t>Полкодержатель под запрессовку для ДСП 16-19мм, хром d=20мм</t>
  </si>
  <si>
    <t>Полкодержатель врезной d=19мм для ДСП 18мм + упор арт.ST13+штифт SP01</t>
  </si>
  <si>
    <t>Полкодержатель врезной d=19мм для ДСП 22мм + упор арт.ST14+штифт SP01</t>
  </si>
  <si>
    <t>Полкодержатель врезной d=25мм для ДСП 25мм + упор арт.ST01+штифт SP01</t>
  </si>
  <si>
    <t>Полкодержатель врезной d=25мм для ДСП 28мм + упор арт.ST02+штифт SP01</t>
  </si>
  <si>
    <t xml:space="preserve">Профиль рамочный прямоугольный 50х21, алюминий, L=4000мм        </t>
  </si>
  <si>
    <t>Уплотнитель под стекло 4мм для профиля НЕ.922В, L=4000мм</t>
  </si>
  <si>
    <t>Сборочный уголок для профиля HE.922В + 4 винта</t>
  </si>
  <si>
    <t>Профиль рамочный прямоугольный 45х20 с овалом, алюминий, L=4100мм</t>
  </si>
  <si>
    <t xml:space="preserve">  Уплотнитель под стекло 4мм для профиля PR.200178, L=4000мм</t>
  </si>
  <si>
    <t>Профиль рамочный прямоугольный 50х20, глянцевый алюминий, L=2650мм</t>
  </si>
  <si>
    <t>Уплотнитель под стекло 4мм для профиля PR.308 и PR.308-LU, L=4000мм</t>
  </si>
  <si>
    <t>Сборочный уголок для профиля PR.308 и PR.308-LU +4 винта</t>
  </si>
  <si>
    <t>Профиль рамочный овальный 54х24, алюминий, L=4250мм</t>
  </si>
  <si>
    <t>Уплотнитель под стекло 5мм для профиля PR.200052, L=3000мм</t>
  </si>
  <si>
    <t>Профили рамочные алюминиевые под демпфер</t>
  </si>
  <si>
    <t xml:space="preserve">Уплотнитель под стекло, цвет - транспарент, L = 2650мм </t>
  </si>
  <si>
    <t>Демпфер, цвет - серый пластик, L= 2700 мм</t>
  </si>
  <si>
    <t>Система для изготовления радиусных алюминиевых фасадов</t>
  </si>
  <si>
    <t>R2359G.50S.L39</t>
  </si>
  <si>
    <t>Профиль горизонтальный L.3900мм, алюминий [в комплекте с уплотнителем]</t>
  </si>
  <si>
    <t>T1634.50S.001</t>
  </si>
  <si>
    <t>Комплект боковин Н.357мм, алюминий [правая/левая + 8 спец.шурупов]</t>
  </si>
  <si>
    <t>T1634.50S.002</t>
  </si>
  <si>
    <t>Комплект боковин Н.597мм, алюминий [правая/левая + 8 спец.шурупов]</t>
  </si>
  <si>
    <t>T1634.50S.003</t>
  </si>
  <si>
    <t>Комплект боковин Н.717мм, алюминий [правая/левая + 8 спец.шурупов]</t>
  </si>
  <si>
    <t>20.8</t>
  </si>
  <si>
    <t>Профиль Г-образный под пропил для ДСП 16мм, алюминий, L=4000мм</t>
  </si>
  <si>
    <t>Профиль Г-образный под пропил для ДСП 18мм, алюминий, L=4000мм</t>
  </si>
  <si>
    <t>Профиль П-образный под пропил для ДСП 18мм, алюминий, L=4000мм</t>
  </si>
  <si>
    <t>20.9</t>
  </si>
  <si>
    <t>НЕ.928М</t>
  </si>
  <si>
    <t>Профиль Г-образный под пропил для ДСП 18мм, под уплотнитель, алюминий, L=5000мм</t>
  </si>
  <si>
    <t>Уплотнитель для Г-образного профиля, в рулоне</t>
  </si>
  <si>
    <t>Уголок для Г-образного профиля</t>
  </si>
  <si>
    <t>Профиль рамочный PracticAL, алюминий, L=3000мм</t>
  </si>
  <si>
    <t>Уплотнитель для профиля PracticAL, транспарент, L=3000мм</t>
  </si>
  <si>
    <t>Профиль-крышка для профиля PracticAL, серый, L=3000мм</t>
  </si>
  <si>
    <t>Угол жесткости для профиля PracticAL</t>
  </si>
  <si>
    <t>Сборочный уголок для профиля PracticAL + 4 винта</t>
  </si>
  <si>
    <t>Петля рояльная "профиль/профиль" для  PracticAL</t>
  </si>
  <si>
    <t>Петля рояльная с адаптером "профиль/дерево" для  PracticAL</t>
  </si>
  <si>
    <t>Спецпетля под бегунок для складных дверей для  PracticAL</t>
  </si>
  <si>
    <t>Профиль с 1-м закруглением, алюминий, L=3900мм (с уплотнителем)</t>
  </si>
  <si>
    <t>26.9</t>
  </si>
  <si>
    <t>Профиль с 2 закруглениями, алюминий, L=3900мм (с уплотнителем)</t>
  </si>
  <si>
    <t>150.T.BIDUR</t>
  </si>
  <si>
    <t>Профиль ПВХ под пропил для крепления витражей, L=4000мм, белый UN0610</t>
  </si>
  <si>
    <t>Профиль ПВХ под пропил для крепления витражей, L=4000мм, транспарент</t>
  </si>
  <si>
    <t>Профиль ПВХ 5.5х7мм для крепления витражей, вишня (бухта  500 м)</t>
  </si>
  <si>
    <t>Профиль ПВХ 5.5х7мм для крепления витражей (бухта 500 м)</t>
  </si>
  <si>
    <t>Верёвка d=8мм для крепления витражей, в катушках по 500 метров</t>
  </si>
  <si>
    <t>Верёвка d=5мм для крепления витражей, в катушках по 500 метров</t>
  </si>
  <si>
    <t>27.3</t>
  </si>
  <si>
    <t>H.1646.R2</t>
  </si>
  <si>
    <t>Профиль-база для установки стекла, L=2500мм, белый UN0610</t>
  </si>
  <si>
    <t>PVC.L.1270.T.BIDUR</t>
  </si>
  <si>
    <t>Профиль лицевой, L=2500мм, белый UN0610</t>
  </si>
  <si>
    <t>Профиль лицевой, L=2500мм, хром глянец IP0740</t>
  </si>
  <si>
    <t>Профиль лицевой, L=2500мм, хром матовый IP0750</t>
  </si>
  <si>
    <t>27.4</t>
  </si>
  <si>
    <t>84.8438.0000</t>
  </si>
  <si>
    <t>50.5375.0041</t>
  </si>
  <si>
    <t>Профиль декоративный лицевой, L=2500мм, нержавейка</t>
  </si>
  <si>
    <t>30.3335.0026</t>
  </si>
  <si>
    <t>Заглушка к профилю под установку ручки, бук</t>
  </si>
  <si>
    <t>30.3335.0020</t>
  </si>
  <si>
    <t>Заглушка к профилю под установку ручки, вишня</t>
  </si>
  <si>
    <t>30.3335.0000</t>
  </si>
  <si>
    <t>Заглушка к профилю под установку ручки, хром</t>
  </si>
  <si>
    <t>Заглушка к профилю под установку ручки, правая, серый</t>
  </si>
  <si>
    <t>30.3723.0001</t>
  </si>
  <si>
    <t>Заглушка к профилю под установку ручки, левая, серый</t>
  </si>
  <si>
    <t>55.5642.0248</t>
  </si>
  <si>
    <t>Профиль-ручка, L=2460мм, хром</t>
  </si>
  <si>
    <t>55.5642.0146</t>
  </si>
  <si>
    <t>Профиль-ручка, L=2320мм, серый</t>
  </si>
  <si>
    <t>Заглушка к профилю-ручке, левая, бук</t>
  </si>
  <si>
    <t>Заглушка к профилю-ручке, правая, бук</t>
  </si>
  <si>
    <t>Заглушка к профилю-ручке, левая, вишня</t>
  </si>
  <si>
    <t>Заглушка к профилю-ручке, правая, вишня</t>
  </si>
  <si>
    <t>Заглушка к профилю-ручке, левая, серый</t>
  </si>
  <si>
    <t>30.3292.0016</t>
  </si>
  <si>
    <t>Заглушка к профилю-ручке, правая, серый</t>
  </si>
  <si>
    <t>Направляющая накладная, L=2500мм, светло-коричневый</t>
  </si>
  <si>
    <t>Угол поворотный накладной стандартный, светло-коричневый</t>
  </si>
  <si>
    <t>40.4925.0003</t>
  </si>
  <si>
    <t>Угол поворотный накладной большой, светло-коричневый</t>
  </si>
  <si>
    <t>Направляющая врезная, L=2000мм, светло-коричневый</t>
  </si>
  <si>
    <t>Угол поворотный врезной, светло-коричневый</t>
  </si>
  <si>
    <t>55.5780.0093</t>
  </si>
  <si>
    <t>Карниз декоративный, L=2210мм, хром</t>
  </si>
  <si>
    <t>55.6080.0043</t>
  </si>
  <si>
    <t>Карниз декоративный, L=2180мм, серый</t>
  </si>
  <si>
    <t>Система шторок-жалюзи ALUROLL 2000</t>
  </si>
  <si>
    <t>28.7</t>
  </si>
  <si>
    <t>FB.9211-450/16</t>
  </si>
  <si>
    <t>Барабанный механизм для шкафа 450мм из 16Дсп</t>
  </si>
  <si>
    <t>FB.9211-450/18</t>
  </si>
  <si>
    <t>Барабанный механизм для шкафа 450мм из 18Дсп</t>
  </si>
  <si>
    <t>FB.9211-600/16</t>
  </si>
  <si>
    <t>Барабанный механизм для шкафа 600мм из 16Дсп</t>
  </si>
  <si>
    <t xml:space="preserve"> FB.9211-600/18</t>
  </si>
  <si>
    <t>Барабанный механизм для шкафа 600мм из 18Дсп</t>
  </si>
  <si>
    <t>FB.2000.SN</t>
  </si>
  <si>
    <t>Профиль шторка L=3250мм, натуральный алюминий</t>
  </si>
  <si>
    <t>Профиль шторка L=3350мм, натуральный алюминий</t>
  </si>
  <si>
    <t>FB.9205.L1</t>
  </si>
  <si>
    <t>Бегунок-заглушка для профиля шторки, чёрный пластик</t>
  </si>
  <si>
    <t>FB.2009.SN</t>
  </si>
  <si>
    <t>Профиль под установку ручки L=3000мм, натуральный алюминий</t>
  </si>
  <si>
    <t>FB.2011.SN</t>
  </si>
  <si>
    <t>Профиль ручка L=3000мм, натуральный алюминий</t>
  </si>
  <si>
    <t>28.8</t>
  </si>
  <si>
    <t>FB.9204.U5.DX</t>
  </si>
  <si>
    <t>Бегунок-заглушка для профиля ручки и под установку ручки (правый) , алюминий</t>
  </si>
  <si>
    <t>FB.9204.U5.SX</t>
  </si>
  <si>
    <t>Бегунок-заглушка для профиля ручки и под установку ручки (левый) , алюминий</t>
  </si>
  <si>
    <t>FB.6501.Q1</t>
  </si>
  <si>
    <t>Направляющая врезная L=3000мм, серый пластик</t>
  </si>
  <si>
    <t>FB.9201.Q1</t>
  </si>
  <si>
    <t>Уголок R=35мм врезной, серый пластик</t>
  </si>
  <si>
    <t>FB.2014.U5</t>
  </si>
  <si>
    <t>База для накладной установки направляющей L=3000мм, алюминий</t>
  </si>
  <si>
    <t>FB.2031.SN</t>
  </si>
  <si>
    <t>Накладка декоративная нижняя, самокл., L=3000мм, натуральный алюминий</t>
  </si>
  <si>
    <t>28.9</t>
  </si>
  <si>
    <t>FB.2008.SN</t>
  </si>
  <si>
    <t>Накладка декоративная верхняя,  L=3000мм, натуральный алюминий</t>
  </si>
  <si>
    <t>FB.2029.GR</t>
  </si>
  <si>
    <t>Профиль-держатель верхней накладки, L=2580мм</t>
  </si>
  <si>
    <t>Профиль-держатель верхней накладки, L=3140мм</t>
  </si>
  <si>
    <t>FB.2030.SN</t>
  </si>
  <si>
    <t>Накладка декоративная боковая, L=3000мм, натуральный алюминий</t>
  </si>
  <si>
    <t>FB.2028.GR</t>
  </si>
  <si>
    <t>Профиль-держатель боковой накладки, L=3000мм</t>
  </si>
  <si>
    <t>FB.9206.Q1</t>
  </si>
  <si>
    <t>Заглушка для боковой накладки, серый пластик</t>
  </si>
  <si>
    <t>29.1</t>
  </si>
  <si>
    <t>Штанга соединительная, L = 3000мм</t>
  </si>
  <si>
    <t>Петля междверная "профиль/профиль" для  PracticAL</t>
  </si>
  <si>
    <t>Петля междверная "профиль/дерево" для  PracticAL</t>
  </si>
  <si>
    <t>29.12</t>
  </si>
  <si>
    <t>29.13</t>
  </si>
  <si>
    <t>Щетка-пыльник для направляющих, черный пластик</t>
  </si>
  <si>
    <t>29.19</t>
  </si>
  <si>
    <t>Профиль-направляющая верхний, П-образный, алюминий, L=3000мм</t>
  </si>
  <si>
    <t>Профиль-направляющая нижний, Г-образный, алюминий, L=3000мм</t>
  </si>
  <si>
    <t>Петля междверная, 2 чашки, d=35мм</t>
  </si>
  <si>
    <t>29.20</t>
  </si>
  <si>
    <t>29.21</t>
  </si>
  <si>
    <t>29.22</t>
  </si>
  <si>
    <t>Комплект фурнитуры Terno-6 (на 1 глухую дверку)</t>
  </si>
  <si>
    <t>408-412/L-416/N</t>
  </si>
  <si>
    <t>Комплект фурнитуры Terno-7 (на 1 стеклянную дверку), чёрные накладки</t>
  </si>
  <si>
    <t>408-412/L-418/A</t>
  </si>
  <si>
    <t>Комплект фурнитуры Terno-7 (на 1 стеклянную дверку), алюминиевые накладки</t>
  </si>
  <si>
    <t>29.23</t>
  </si>
  <si>
    <t>Система вертикального открытия фасадов MONO-LIFT и  TWIN-LIFT</t>
  </si>
  <si>
    <t>L=500, H=118</t>
  </si>
  <si>
    <t>L=450, H=54</t>
  </si>
  <si>
    <t>L=500, H=86</t>
  </si>
  <si>
    <t>L=500, H=150</t>
  </si>
  <si>
    <t xml:space="preserve">L=500,  </t>
  </si>
  <si>
    <t>Труб.борт.</t>
  </si>
  <si>
    <t>белый</t>
  </si>
  <si>
    <t>коврик резиновый</t>
  </si>
  <si>
    <t>Кр.Гора</t>
  </si>
  <si>
    <t>смеситель для мойки</t>
  </si>
  <si>
    <t>миска</t>
  </si>
  <si>
    <t>доска разделочная</t>
  </si>
  <si>
    <t>ёмкость под столовые приборы</t>
  </si>
  <si>
    <t>пластик серый</t>
  </si>
  <si>
    <t>Поддон под мойку</t>
  </si>
  <si>
    <t>аллюминий</t>
  </si>
  <si>
    <t>480х20000</t>
  </si>
  <si>
    <t>Метабокс "Н" в сборе</t>
  </si>
  <si>
    <t>Метабокс "К" в сборе</t>
  </si>
  <si>
    <t>Метабокс "М" в сборе</t>
  </si>
  <si>
    <t>Метабокс "N" в сборе</t>
  </si>
  <si>
    <t>L=500, H=83</t>
  </si>
  <si>
    <t>358К5000В</t>
  </si>
  <si>
    <t>358M5000В</t>
  </si>
  <si>
    <t>Тандембокс "М" + блюмоушин</t>
  </si>
  <si>
    <t>Тандембокс "К" + блюмоушин</t>
  </si>
  <si>
    <t>Тандембокс "М" + релинг</t>
  </si>
  <si>
    <t>L=500, H=140</t>
  </si>
  <si>
    <t>358М5000В+ZRG</t>
  </si>
  <si>
    <t>Тандембокс "М" + 2 релинга</t>
  </si>
  <si>
    <t>L=500, H=204</t>
  </si>
  <si>
    <t>358М5000В+2ZRG</t>
  </si>
  <si>
    <t>358М5000В+Z36Н</t>
  </si>
  <si>
    <t>Метабокс Н=86мм, L=400мм, серый металлик</t>
  </si>
  <si>
    <t>Метабокс Н=86мм, L=450мм, серый металлик</t>
  </si>
  <si>
    <t>Метабокс Н=86мм, L=500мм, серый металлик</t>
  </si>
  <si>
    <t>18.3</t>
  </si>
  <si>
    <t>Метабокс Н=120мм, L=450мм, серый металлик</t>
  </si>
  <si>
    <t>Дополнительная поворотная петля для выдвижных элементов</t>
  </si>
  <si>
    <t>7.7</t>
  </si>
  <si>
    <t>AТТ 40</t>
  </si>
  <si>
    <t>AТТ 48</t>
  </si>
  <si>
    <t>AТТ 72</t>
  </si>
  <si>
    <t>TPS 011</t>
  </si>
  <si>
    <t>Штанга 15х30 для шкафа, хром глянец, L=3000мм</t>
  </si>
  <si>
    <t>НЕ.924А</t>
  </si>
  <si>
    <t>Штанга 15х30 для шкафа, рифлёный алюминий, L=4000мм</t>
  </si>
  <si>
    <t>7.8</t>
  </si>
  <si>
    <t>11/442</t>
  </si>
  <si>
    <t>Вешалка 82х67, тёмная бронза</t>
  </si>
  <si>
    <t>11/444</t>
  </si>
  <si>
    <t>Вешалка 80х190, тёмная бронза</t>
  </si>
  <si>
    <t>11/445</t>
  </si>
  <si>
    <t>Сушка серая двухуровневая без рамки в шкаф 800</t>
  </si>
  <si>
    <t>Сушка серая двухуровневая без рамки в шкаф 900</t>
  </si>
  <si>
    <t>Сушка угловая в шкаф 600х600</t>
  </si>
  <si>
    <t>5.3</t>
  </si>
  <si>
    <t>Vibo</t>
  </si>
  <si>
    <t>Сушки из нержавеющей стали двухуровневые без рамки (универсальные)</t>
  </si>
  <si>
    <t>5.4</t>
  </si>
  <si>
    <t>Elletipi</t>
  </si>
  <si>
    <t>Сушка из нержавеющей стали двухуровневая в шкаф 400</t>
  </si>
  <si>
    <t>Сушка из нержавеющей стали двухуровневая в шкаф 450</t>
  </si>
  <si>
    <t>Сушка из нержавеющей стали двухуровневая в шкаф 500</t>
  </si>
  <si>
    <t>Сушка из нержавеющей стали двухуровневая в шкаф 550</t>
  </si>
  <si>
    <t>Сушка из нержавеющей стали двухуровневая в шкаф 600</t>
  </si>
  <si>
    <t>Сушка из нержавеющей стали двухуровневая в шкаф 700</t>
  </si>
  <si>
    <t>Сушка из нержавеющей стали двухуровневая в шкаф 750</t>
  </si>
  <si>
    <t>Сушка из нержавеющей стали двухуровневая в шкаф 800</t>
  </si>
  <si>
    <t>Сушка из нержавеющей стали двухуровневая в шкаф 900</t>
  </si>
  <si>
    <t>Сушка из нержавеющей стали двухуровневая в шкаф 1000</t>
  </si>
  <si>
    <t>PG</t>
  </si>
  <si>
    <t>Модуль большой под тарелки</t>
  </si>
  <si>
    <t>POS</t>
  </si>
  <si>
    <t>PP</t>
  </si>
  <si>
    <t>Модуль малый под блюдца</t>
  </si>
  <si>
    <t>Сушка двухуровневая в шкаф 450 + 1 светильник</t>
  </si>
  <si>
    <t>Сушка двухуровневая в шкаф 600 + 1 светильник</t>
  </si>
  <si>
    <t>Сушка двухуровневая в шкаф 800 + 2 светильника</t>
  </si>
  <si>
    <t>Сушка двухуровневая в шкаф 900 + 2 светильника</t>
  </si>
  <si>
    <t>Осветительная система JUST-2</t>
  </si>
  <si>
    <t>Сушка INOXA хром двухуровневая в угловой шкаф (универсальная)</t>
  </si>
  <si>
    <t>Сушки INOXA хром выкатные для нижней базы</t>
  </si>
  <si>
    <t>703/45</t>
  </si>
  <si>
    <t>Сушка выкатная для нижней базы 450</t>
  </si>
  <si>
    <t>703/60</t>
  </si>
  <si>
    <t>Сушка выкатная для нижней базы 600</t>
  </si>
  <si>
    <t>1703/45С</t>
  </si>
  <si>
    <t>1703/60С</t>
  </si>
  <si>
    <t>1703/90С</t>
  </si>
  <si>
    <t xml:space="preserve">Сетчатые ёмкости </t>
  </si>
  <si>
    <t>1104/15-45С</t>
  </si>
  <si>
    <t>1102/30-45С</t>
  </si>
  <si>
    <t>Сетка для бытовой химии, левая</t>
  </si>
  <si>
    <t>Опора регулируемая</t>
  </si>
  <si>
    <t>d50 h25</t>
  </si>
  <si>
    <t>усовая</t>
  </si>
  <si>
    <t>Изделия из камня</t>
  </si>
  <si>
    <t>столешница</t>
  </si>
  <si>
    <t>торцы прямые</t>
  </si>
  <si>
    <t>торцы криволинейные</t>
  </si>
  <si>
    <t>торец</t>
  </si>
  <si>
    <t>каменная столешница      мм</t>
  </si>
  <si>
    <t>Опоры</t>
  </si>
  <si>
    <t>Ножка регулируемая декоративн.</t>
  </si>
  <si>
    <t>Цоколь алюминиевый</t>
  </si>
  <si>
    <t>3.5</t>
  </si>
  <si>
    <t xml:space="preserve">  ЕТX 610</t>
  </si>
  <si>
    <t xml:space="preserve">  ЕТХ 611-58</t>
  </si>
  <si>
    <t xml:space="preserve">  ЕТХ 614</t>
  </si>
  <si>
    <t xml:space="preserve">  ЕТХ 620-78</t>
  </si>
  <si>
    <t xml:space="preserve">  RON 610-41</t>
  </si>
  <si>
    <t xml:space="preserve">  PMX 611</t>
  </si>
  <si>
    <t xml:space="preserve">  PMX 654Е</t>
  </si>
  <si>
    <t xml:space="preserve">  PNX 621Е</t>
  </si>
  <si>
    <t xml:space="preserve">  ЕFХ 614S</t>
  </si>
  <si>
    <t xml:space="preserve">  МОХ 651</t>
  </si>
  <si>
    <t xml:space="preserve">  МОХ 651E</t>
  </si>
  <si>
    <t xml:space="preserve">  MIG 614</t>
  </si>
  <si>
    <t xml:space="preserve">  DIX 660</t>
  </si>
  <si>
    <t xml:space="preserve">  901.240.020</t>
  </si>
  <si>
    <t xml:space="preserve">  NTX 651</t>
  </si>
  <si>
    <t xml:space="preserve">  901.301.020</t>
  </si>
  <si>
    <t xml:space="preserve">  960.100.240</t>
  </si>
  <si>
    <t xml:space="preserve">  960.100.740</t>
  </si>
  <si>
    <t xml:space="preserve">Сифон жёсткий </t>
  </si>
  <si>
    <t>902.990.000</t>
  </si>
  <si>
    <t>902.750.000</t>
  </si>
  <si>
    <t>Заглушка торцевая правая, пластик орех тёмный</t>
  </si>
  <si>
    <t>30.3576.35</t>
  </si>
  <si>
    <t>Заглушка торцевая правая, пластик вишня</t>
  </si>
  <si>
    <t>30.3577.33</t>
  </si>
  <si>
    <t>Заглушка торцевая левая, пластик бук</t>
  </si>
  <si>
    <t>30.3577.34</t>
  </si>
  <si>
    <t>Заглушка торцевая левая, пластик орех тёмный</t>
  </si>
  <si>
    <t>30.3577.35</t>
  </si>
  <si>
    <t>Заглушка торцевая левая, пластик вишня</t>
  </si>
  <si>
    <t>27.2</t>
  </si>
  <si>
    <t>Профиль-база для установки стекла, L=2500мм, пластик белый</t>
  </si>
  <si>
    <t>50.5375.0001</t>
  </si>
  <si>
    <t>Профиль декоративный лицевой, L=2500мм, пластик хром глянец</t>
  </si>
  <si>
    <t>50.5375.0006</t>
  </si>
  <si>
    <t>Профиль декоративный лицевой, L=2500мм, пластик золото</t>
  </si>
  <si>
    <t>50.5375.0031</t>
  </si>
  <si>
    <t>Профиль декоративный лицевой/обратный, L=2500мм, пластик белый</t>
  </si>
  <si>
    <t>Цвет: белый, серый, бежевый, коричневый</t>
  </si>
  <si>
    <t>Наименование</t>
  </si>
  <si>
    <t>Заказ №</t>
  </si>
  <si>
    <t>Заказчик:</t>
  </si>
  <si>
    <t>Срок сдачи заказа:</t>
  </si>
  <si>
    <t>№ п.п.</t>
  </si>
  <si>
    <t>Размеры</t>
  </si>
  <si>
    <t>Ед.изм.</t>
  </si>
  <si>
    <t>Цена</t>
  </si>
  <si>
    <t>Стоимость</t>
  </si>
  <si>
    <t>Артикул</t>
  </si>
  <si>
    <t>ЛДСП</t>
  </si>
  <si>
    <t>Марка</t>
  </si>
  <si>
    <t>Макмарт</t>
  </si>
  <si>
    <t>Franke</t>
  </si>
  <si>
    <t>От винта</t>
  </si>
  <si>
    <t>16 мм</t>
  </si>
  <si>
    <t>22-26 мм</t>
  </si>
  <si>
    <t xml:space="preserve">ДВП </t>
  </si>
  <si>
    <t>4 мм.</t>
  </si>
  <si>
    <t>PF Фасады</t>
  </si>
  <si>
    <t>PF Столешница</t>
  </si>
  <si>
    <t>33 мм</t>
  </si>
  <si>
    <t>Стеклянные полки</t>
  </si>
  <si>
    <t>Зеркало</t>
  </si>
  <si>
    <t xml:space="preserve"> 40 мм</t>
  </si>
  <si>
    <t>кромка каркас</t>
  </si>
  <si>
    <t>кромка фасад</t>
  </si>
  <si>
    <t>алюмин</t>
  </si>
  <si>
    <t>Фасады рамочные</t>
  </si>
  <si>
    <t>Изделия из пластика</t>
  </si>
  <si>
    <t>Кромочный материал</t>
  </si>
  <si>
    <t>Рамки алюминиевые</t>
  </si>
  <si>
    <t>шт.</t>
  </si>
  <si>
    <t>Рамки МДФ</t>
  </si>
  <si>
    <t>кв.м.</t>
  </si>
  <si>
    <t>узкая, широкая</t>
  </si>
  <si>
    <t>Фасады ЛДСП</t>
  </si>
  <si>
    <t>п.м.</t>
  </si>
  <si>
    <t>спецдекор</t>
  </si>
  <si>
    <t>пластик</t>
  </si>
  <si>
    <t>кр. для столешн.и карнизов</t>
  </si>
  <si>
    <t>Стекло для фасадов</t>
  </si>
  <si>
    <t>Карниз МДФ</t>
  </si>
  <si>
    <t>материал, цвет, т.д.</t>
  </si>
  <si>
    <t>Кол-во</t>
  </si>
  <si>
    <t>ЛДСП 1</t>
  </si>
  <si>
    <t>ЛДСП 2</t>
  </si>
  <si>
    <t>ЛДСП 3</t>
  </si>
  <si>
    <t>Меламин 1</t>
  </si>
  <si>
    <t>Меламин 2</t>
  </si>
  <si>
    <t>Ш2 Угловой шкаф</t>
  </si>
  <si>
    <t>Ш3</t>
  </si>
  <si>
    <t>Ш4</t>
  </si>
  <si>
    <t>Т3</t>
  </si>
  <si>
    <t>402/90С</t>
  </si>
  <si>
    <t>Сетка "карусель" в угловую базу</t>
  </si>
  <si>
    <t>400/60-30</t>
  </si>
  <si>
    <t>400/60-45</t>
  </si>
  <si>
    <t>400/90-30</t>
  </si>
  <si>
    <t>400/90-45</t>
  </si>
  <si>
    <t>400/120-30</t>
  </si>
  <si>
    <t>400/120-45</t>
  </si>
  <si>
    <t>Сетка-бар напольная на 9 бутылок</t>
  </si>
  <si>
    <t>Сетка-бар напольная на 15 бутылок</t>
  </si>
  <si>
    <t>Наполнение шкафов</t>
  </si>
  <si>
    <t>16680.10</t>
  </si>
  <si>
    <t>GILARDI. Комплект роликовых направляющих L=250мм, белый</t>
  </si>
  <si>
    <t>GILARDI. Комплект роликовых направляющих L=300мм, белый</t>
  </si>
  <si>
    <t>GILARDI. Комплект роликовых направляющих L=350мм, белый</t>
  </si>
  <si>
    <t>GILARDI. Комплект роликовых направляющих L=400мм, белый</t>
  </si>
  <si>
    <t xml:space="preserve"> 43 мм</t>
  </si>
  <si>
    <t>22 мм</t>
  </si>
  <si>
    <t>43 мм</t>
  </si>
  <si>
    <t>Крепление к глухому фасаду для HUWILIFT-DUO</t>
  </si>
  <si>
    <t>3667.104.001</t>
  </si>
  <si>
    <t>Крепление к алюминиевой рамке 20х20 мм для HUWILIFT-DUO</t>
  </si>
  <si>
    <t>3666.001.001</t>
  </si>
  <si>
    <t>Система PRIME-BOX</t>
  </si>
  <si>
    <t>18.11</t>
  </si>
  <si>
    <t xml:space="preserve">  ком.</t>
  </si>
  <si>
    <t xml:space="preserve">  шт.</t>
  </si>
  <si>
    <t>58PEPSA639900</t>
  </si>
  <si>
    <t>58PEPSA654900</t>
  </si>
  <si>
    <t>58PEPSA684900</t>
  </si>
  <si>
    <t>Перегородка поперечная к стенке делителя, цвет - серый</t>
  </si>
  <si>
    <t>KLOK. Подъемник со складным коленом ( + крепление к каркасу и глухому фасаду)</t>
  </si>
  <si>
    <t>Дополнительное крепление к алюминиевой рамке для KLOK</t>
  </si>
  <si>
    <t>8.20</t>
  </si>
  <si>
    <t>Подъёмник для секретера</t>
  </si>
  <si>
    <t>Держатель накладной самоклеющийся, цвет- бежевый, серый</t>
  </si>
  <si>
    <t>Держатель накладной под шуруп, цвет- бежевый, серый</t>
  </si>
  <si>
    <t>Держатель накладной самоклеющийся, угловой, цвет- серый</t>
  </si>
  <si>
    <t>3034.626</t>
  </si>
  <si>
    <t>JA18</t>
  </si>
  <si>
    <t>Ножка-подошва для ДСП 18 мм, пластиковая, цвет- черный</t>
  </si>
  <si>
    <t>JA19</t>
  </si>
  <si>
    <t>Ножка-подошва для ДСП 25 мм, пластиковая, цвет- черный</t>
  </si>
  <si>
    <t>JA22</t>
  </si>
  <si>
    <t>Комплект пластиковых ножек d=40 мм, Н=27мм (К-т 4 шт.)</t>
  </si>
  <si>
    <t>Ножка накладная с пластиковым подпятником для шкафа/шкафа-купе</t>
  </si>
  <si>
    <t>300.00.Z2.00.Z2</t>
  </si>
  <si>
    <t>14.1</t>
  </si>
  <si>
    <t>SR03</t>
  </si>
  <si>
    <t>SR09</t>
  </si>
  <si>
    <t>SR08</t>
  </si>
  <si>
    <t>Комплект сеток под мойку в базу 1200 (П-образная верхняя + сплошная нижняя)</t>
  </si>
  <si>
    <t>402/45С</t>
  </si>
  <si>
    <t>402/60С</t>
  </si>
  <si>
    <t>402/80С</t>
  </si>
  <si>
    <t>6.5</t>
  </si>
  <si>
    <t>301/76С</t>
  </si>
  <si>
    <t>6.6</t>
  </si>
  <si>
    <t>KL403-8W</t>
  </si>
  <si>
    <t>Светильник релинговый алюминиевый L=494мм, с концевым выключателем</t>
  </si>
  <si>
    <t>KL403-13W</t>
  </si>
  <si>
    <t>Светильник релинговый алюминиевый L=856мм, с концевым выключателем</t>
  </si>
  <si>
    <t>Светильник поворотный 20W, серый</t>
  </si>
  <si>
    <t>7.2</t>
  </si>
  <si>
    <t>Лифт для навески одежды, правый (односторонний)</t>
  </si>
  <si>
    <t>Лифт для навески одежды, левый (односторонний)</t>
  </si>
  <si>
    <t>Лифт для навески одежды (двусторонний)</t>
  </si>
  <si>
    <t>7.3</t>
  </si>
  <si>
    <t>10.7</t>
  </si>
  <si>
    <t>10.8</t>
  </si>
  <si>
    <t>300.00.Z2.32.A2</t>
  </si>
  <si>
    <t>PF 0354</t>
  </si>
  <si>
    <t>FP 0802</t>
  </si>
  <si>
    <t>Бусола М6 для ножки</t>
  </si>
  <si>
    <t>Арт.: 006880, 036881, 036882(2), 006883, 006886, 006887</t>
  </si>
  <si>
    <t>Арт.: 006880, 006881, 006882(3), 006883, 006888, 006889</t>
  </si>
  <si>
    <t>Арт.: 006880, 036881, 036882(3), 006883, 006888, 006889</t>
  </si>
  <si>
    <t>Арт.: 006853,  006862,  006852(2)</t>
  </si>
  <si>
    <t>Арт.: 006853,  006862,  036852(2)</t>
  </si>
  <si>
    <t>Арт.: 006857,  006862,  006852(3)</t>
  </si>
  <si>
    <t>Арт.: 006857,  006862,  036852(3)</t>
  </si>
  <si>
    <t>Наполнение для кухонных шкафов</t>
  </si>
  <si>
    <t>00 1345</t>
  </si>
  <si>
    <t>Подъемник газовый (пантограф) 450-600 мм</t>
  </si>
  <si>
    <t>00 1348</t>
  </si>
  <si>
    <t>Подъемник газовый (пантограф) 600-900 мм</t>
  </si>
  <si>
    <t>00 1349</t>
  </si>
  <si>
    <t>Подъемник газовый (пантограф) 900-1200 мм</t>
  </si>
  <si>
    <t>00 1352</t>
  </si>
  <si>
    <t>Подъемник газовый (пантограф) 1500 мм</t>
  </si>
  <si>
    <t>Сетчатые емкости для кухонных тумб и колонок</t>
  </si>
  <si>
    <t>Для тумб 150 мм</t>
  </si>
  <si>
    <t>015400</t>
  </si>
  <si>
    <t>035400</t>
  </si>
  <si>
    <t>015297</t>
  </si>
  <si>
    <t>035297</t>
  </si>
  <si>
    <t>015399</t>
  </si>
  <si>
    <t>035399</t>
  </si>
  <si>
    <t>00 5298</t>
  </si>
  <si>
    <t>00 5293</t>
  </si>
  <si>
    <t>Для тумб 200 мм</t>
  </si>
  <si>
    <t>Арт.: 005174 или 005173,  005147(2),  005140(3)</t>
  </si>
  <si>
    <t>Арт.: 015174 или 015173,  015147(2),  005140(3)</t>
  </si>
  <si>
    <t>Арт.: 015174 или 015173,  015147(2),  015140(3)</t>
  </si>
  <si>
    <t>Для тумб 300 мм</t>
  </si>
  <si>
    <t>Арт.: 015174 или 015173,  015147(2),  015142(3)</t>
  </si>
  <si>
    <t>00 5144</t>
  </si>
  <si>
    <t>Для комплекта «Фронталь-300» (вместо сетки арт. 00 5142)</t>
  </si>
  <si>
    <t>00 2036</t>
  </si>
  <si>
    <t>00 2040</t>
  </si>
  <si>
    <t>Для тумб 400 – 450 мм</t>
  </si>
  <si>
    <t>Арт.: 009802,  009808,  009800,  009801(2)</t>
  </si>
  <si>
    <t>Арт.: 009802,  009804,  009800,  009801(3)</t>
  </si>
  <si>
    <t>00 4000</t>
  </si>
  <si>
    <t>00 1170</t>
  </si>
  <si>
    <t>Механизмы и сетки для платяных шкафов</t>
  </si>
  <si>
    <t>Система «Рота-Депот»</t>
  </si>
  <si>
    <t>00 4975</t>
  </si>
  <si>
    <t>00 4971</t>
  </si>
  <si>
    <t>00 4972</t>
  </si>
  <si>
    <t>00 4973</t>
  </si>
  <si>
    <t>00 4974</t>
  </si>
  <si>
    <t>Комплект «Калошница»</t>
  </si>
  <si>
    <t>00 4993</t>
  </si>
  <si>
    <t>00 4995</t>
  </si>
  <si>
    <t>00 4996</t>
  </si>
  <si>
    <t>Навесные элементы для шкафов</t>
  </si>
  <si>
    <t>00 1077</t>
  </si>
  <si>
    <t>00 1078</t>
  </si>
  <si>
    <t>00 4960</t>
  </si>
  <si>
    <t>00 4961</t>
  </si>
  <si>
    <t>00 4962</t>
  </si>
  <si>
    <t>00 4963</t>
  </si>
  <si>
    <t>00 4986</t>
  </si>
  <si>
    <t>00 4987</t>
  </si>
  <si>
    <t>00 4988</t>
  </si>
  <si>
    <t>00 4989</t>
  </si>
  <si>
    <t>00 4990</t>
  </si>
  <si>
    <t>00 5003</t>
  </si>
  <si>
    <t>00 5004</t>
  </si>
  <si>
    <t>00 5005</t>
  </si>
  <si>
    <t>00 5008</t>
  </si>
  <si>
    <t>00 5011</t>
  </si>
  <si>
    <t>Светильники серии ФУТУРА производства фирмы HERA, Германия</t>
  </si>
  <si>
    <t>Аксессуары производства фирмы Wesco, Германия</t>
  </si>
  <si>
    <t>060 100-47</t>
  </si>
  <si>
    <t>010 414-40</t>
  </si>
  <si>
    <t>790 414-42</t>
  </si>
  <si>
    <t>135 134-41</t>
  </si>
  <si>
    <t>175 800-39</t>
  </si>
  <si>
    <t>390 004-41</t>
  </si>
  <si>
    <t>390 204-41</t>
  </si>
  <si>
    <t>320 254-47</t>
  </si>
  <si>
    <t>Аксессуары для кухонь производства фирмы TAKING, Италия</t>
  </si>
  <si>
    <t>«Старая медь»:</t>
  </si>
  <si>
    <t>ТВ0181</t>
  </si>
  <si>
    <t>Подставка для кастрюль, 240х220х40 мм</t>
  </si>
  <si>
    <t>ТВ0211</t>
  </si>
  <si>
    <t>Держатель для бумажных полотенец, 330х190х160 мм</t>
  </si>
  <si>
    <t>ТВ0221</t>
  </si>
  <si>
    <t>Держатель для бумажных полотенец с полочкой, 330х190х320 мм</t>
  </si>
  <si>
    <t>ТВ0231</t>
  </si>
  <si>
    <t>Держатель для бумаги тройной, 330х190х320 мм</t>
  </si>
  <si>
    <t>ТВ0241</t>
  </si>
  <si>
    <t>Сетка малая, 330х190х160 мм</t>
  </si>
  <si>
    <t>ТВ0251</t>
  </si>
  <si>
    <t>Полка для специй двойная, 330х190х130 мм</t>
  </si>
  <si>
    <t>ТВ0261</t>
  </si>
  <si>
    <t>Сетка большая, 450х210х310 мм</t>
  </si>
  <si>
    <t>ТВ0321</t>
  </si>
  <si>
    <t>Сушка, 610х210х420 мм</t>
  </si>
  <si>
    <t>ТВ0371</t>
  </si>
  <si>
    <t>Сетка угловая, 90 гр., 260х320х280 мм</t>
  </si>
  <si>
    <t>ТВ0471</t>
  </si>
  <si>
    <t>Стакан металлический, 150х210х240 мм</t>
  </si>
  <si>
    <t>ТВ0051</t>
  </si>
  <si>
    <t>Труба 600 мм, дм. 16 мм</t>
  </si>
  <si>
    <t>ТВ0071</t>
  </si>
  <si>
    <t>Труба 1200 мм, дм. 16 мм</t>
  </si>
  <si>
    <t>ТВ0081</t>
  </si>
  <si>
    <t>Труба угловая 90 гр., дм. 16 мм</t>
  </si>
  <si>
    <t>ТВ0381</t>
  </si>
  <si>
    <t>Труба угловая 135 гр., дм. 16 мм</t>
  </si>
  <si>
    <t>ТС0011</t>
  </si>
  <si>
    <t>ТD0021</t>
  </si>
  <si>
    <t>Держатель для труб</t>
  </si>
  <si>
    <t>ТА0001</t>
  </si>
  <si>
    <t>ТВ0011</t>
  </si>
  <si>
    <t>Светодиодная полоска, L= 320 мм, цвет- голубой + адаптер 220В</t>
  </si>
  <si>
    <t>НЕ.922А</t>
  </si>
  <si>
    <t>PR. 532</t>
  </si>
  <si>
    <t>А10.369</t>
  </si>
  <si>
    <t>Сборочный уголок + 2 винта, материал - металл</t>
  </si>
  <si>
    <t>А10.232</t>
  </si>
  <si>
    <t>А10.441</t>
  </si>
  <si>
    <t>Демпфер, цвет - серый пластик</t>
  </si>
  <si>
    <t>PR. 533</t>
  </si>
  <si>
    <t>PR. 607</t>
  </si>
  <si>
    <t>А10.400</t>
  </si>
  <si>
    <t>PR. 522</t>
  </si>
  <si>
    <t>А10.380</t>
  </si>
  <si>
    <t>20.6</t>
  </si>
  <si>
    <t>20.7</t>
  </si>
  <si>
    <t>WLB-3206-30W</t>
  </si>
  <si>
    <t>Светильник люминесцентный 30W с евровилкой и выключателем, L=1035мм</t>
  </si>
  <si>
    <t>WL-5202-13W</t>
  </si>
  <si>
    <t>T5II.EGS-12W</t>
  </si>
  <si>
    <t>T5II.EGS-21W</t>
  </si>
  <si>
    <t>19.10</t>
  </si>
  <si>
    <t>Светильник рейлинговый алюминиевый L=494мм, с концевым выключателем</t>
  </si>
  <si>
    <t>Светильник рейлинговый алюминиевый L=856мм, с концевым выключателем</t>
  </si>
  <si>
    <t>Светильник рейлинговый, 2х08W, L= 1400мм, полированный алюминий</t>
  </si>
  <si>
    <t>Светильник рейлинговый, 2х20W, L= 1700мм, полированный алюминий</t>
  </si>
  <si>
    <t>19.11</t>
  </si>
  <si>
    <t>10Led-Strip-W*MG</t>
  </si>
  <si>
    <t>Полкодержатель круглый с присоской, никель + транспарент</t>
  </si>
  <si>
    <t>Полкодержатель Г-образный с присоской, никель + транспарент</t>
  </si>
  <si>
    <t>Полкодержатель лопаточка с присоской, никель + транспарент</t>
  </si>
  <si>
    <t>Полкодержатель П-образный, для стекла 5-6мм, хром глянец</t>
  </si>
  <si>
    <t>Полкодержатель П-образный, для стекла 8-10мм, хром глянец</t>
  </si>
  <si>
    <t>Держатели зеркал</t>
  </si>
  <si>
    <t>Держатель зеркала прямой, хром глянец, для зеркал толщиной 5мм</t>
  </si>
  <si>
    <t>Держатель зеркала прямой, хром глянец, для зеркал толщиной 2-5мм</t>
  </si>
  <si>
    <t>Держатель зеркала прямой, хром глянец, для зеркал толщиной 5-9мм</t>
  </si>
  <si>
    <t>МА01180</t>
  </si>
  <si>
    <t>Держатель зеркала прямой, белый, для зеркал толщиной до 5мм</t>
  </si>
  <si>
    <t>МА01181</t>
  </si>
  <si>
    <t>Держатель зеркала угловой, белый, для зеркал толщиной до 5мм</t>
  </si>
  <si>
    <t>МА01182</t>
  </si>
  <si>
    <t>Держатель зеркала прямой, хром глянец, для зеркал толщиной до 6мм</t>
  </si>
  <si>
    <t>Декоративные менсолодержатели</t>
  </si>
  <si>
    <t>03.3672.120.010</t>
  </si>
  <si>
    <t>03.3672.106.001</t>
  </si>
  <si>
    <t>03.3672.106.002</t>
  </si>
  <si>
    <t>03.3672.108.001</t>
  </si>
  <si>
    <t>F1EFHE400K</t>
  </si>
  <si>
    <t>F1EWHE400Z</t>
  </si>
  <si>
    <t>500.0019.00</t>
  </si>
  <si>
    <t>Выдвижной двухуровневый лифт</t>
  </si>
  <si>
    <t>Механизм выдвижения дверок</t>
  </si>
  <si>
    <t>Смягчители удара</t>
  </si>
  <si>
    <t>9.1</t>
  </si>
  <si>
    <t>9.2</t>
  </si>
  <si>
    <t>3034.90</t>
  </si>
  <si>
    <t>Смягчитель удара врезной, коричневый</t>
  </si>
  <si>
    <t>3034.91</t>
  </si>
  <si>
    <t>Смягчитель удара врезной, транспарент</t>
  </si>
  <si>
    <t>Комплект торцевых заглушек для бортика арт.R3600, серый</t>
  </si>
  <si>
    <t>Комплект торцевых заглушек для бортика арт.R3610, серый</t>
  </si>
  <si>
    <t>Профиль торцевой левый/правый, алюминий, L=350мм</t>
  </si>
  <si>
    <t>Заглушка торцевая левая/правая, серый пластик</t>
  </si>
  <si>
    <t>Светильник люминесцентный 8W, с выключателем, L=334мм</t>
  </si>
  <si>
    <t>23.11</t>
  </si>
  <si>
    <t>23.12</t>
  </si>
  <si>
    <t>24.4</t>
  </si>
  <si>
    <t>0030</t>
  </si>
  <si>
    <t>Профиль основной 35х35мм, алюминий, L=2558мм</t>
  </si>
  <si>
    <t>Метабокс Н=120мм, L=500мм, серый металлик</t>
  </si>
  <si>
    <t>18.4</t>
  </si>
  <si>
    <t>Метабокс Н=150мм, L=450мм, серый металлик</t>
  </si>
  <si>
    <t>Метабокс Н=150мм, L=500мм, серый металлик</t>
  </si>
  <si>
    <t>18.5</t>
  </si>
  <si>
    <t>Труба-делитель для метабокса, L=1000мм, серый металлик</t>
  </si>
  <si>
    <t>Фурнитура</t>
  </si>
  <si>
    <t>Ножка регулируемая</t>
  </si>
  <si>
    <t>Нога для стола</t>
  </si>
  <si>
    <t>Направл. для клавиатуры</t>
  </si>
  <si>
    <t>350 мм</t>
  </si>
  <si>
    <t>F1CO69</t>
  </si>
  <si>
    <t xml:space="preserve"> D206BH9</t>
  </si>
  <si>
    <t xml:space="preserve"> D206BL5</t>
  </si>
  <si>
    <t>Соединительный профиль-переходник, серый,  L=4000мм</t>
  </si>
  <si>
    <t>Профиль-держатель с одним пазом, L= 70 мм, алюминий (комплект- 2 шт.)</t>
  </si>
  <si>
    <t>К7518/А003</t>
  </si>
  <si>
    <t>Профиль-держатель с тремя пазами, L= 280 мм, алюминий (комплект- 2 шт.)</t>
  </si>
  <si>
    <t>6007.0002</t>
  </si>
  <si>
    <t>Держатель стеклянной полки, L= 450 мм, алюминий</t>
  </si>
  <si>
    <t>6007.0003</t>
  </si>
  <si>
    <t>Держатель стеклянной полки, L= 600 мм, алюминий</t>
  </si>
  <si>
    <t>6008.0002</t>
  </si>
  <si>
    <t>Полка стандартная 140х450 мм, алюминий</t>
  </si>
  <si>
    <t>6008.0003</t>
  </si>
  <si>
    <t>Полка стандартная 140х600 мм, алюминий</t>
  </si>
  <si>
    <t>6008/002</t>
  </si>
  <si>
    <t>Полка с держателем бумаги 140х450 мм, алюминий</t>
  </si>
  <si>
    <t>6009.0002</t>
  </si>
  <si>
    <t>Полка с держателем приборов 140х450, алюминий</t>
  </si>
  <si>
    <t>6008.0012</t>
  </si>
  <si>
    <t>Полка с 4-мя отверстиями под стаканы 140х450, алюминий</t>
  </si>
  <si>
    <t>R6004С</t>
  </si>
  <si>
    <t>Стакан d= 70 мм, Н= 100 мм, алюминий</t>
  </si>
  <si>
    <t>Выдвижная полка для обуви, трёхуровневая</t>
  </si>
  <si>
    <t>7.5</t>
  </si>
  <si>
    <t>Выдвижная полка для белья, двухуровневая</t>
  </si>
  <si>
    <t>Выдвижная полка для белья, трёхуровневая</t>
  </si>
  <si>
    <t>Выдвижной держатель для плечиков</t>
  </si>
  <si>
    <t>AР 10</t>
  </si>
  <si>
    <t>Выдвижной держатель для галстуков</t>
  </si>
  <si>
    <t>Выдвижной держатель для одежды</t>
  </si>
  <si>
    <t>7.6</t>
  </si>
  <si>
    <t>CV 45</t>
  </si>
  <si>
    <t>Выдвижная полка, с направляющими, ширина 380мм</t>
  </si>
  <si>
    <t>CV 60</t>
  </si>
  <si>
    <t>CV 90</t>
  </si>
  <si>
    <t xml:space="preserve">Пластина металлическая 18х60 с 2-мя отверстиями </t>
  </si>
  <si>
    <t>Пластина металлическая 40х40 с 4-мя отверстиями</t>
  </si>
  <si>
    <t>Уголок 42х42х15 с 2-мя отверстиями и регулировкой глубины</t>
  </si>
  <si>
    <t>Уголок пластиковый на бобышке d=10мм, цвет-  белый, коричневый</t>
  </si>
  <si>
    <t>WN1743</t>
  </si>
  <si>
    <t>Спецшуруп для пластика 3.5х8, головка- потай, (за упаковку 100 шт)</t>
  </si>
  <si>
    <t>WN1742</t>
  </si>
  <si>
    <t>3.5х8ST</t>
  </si>
  <si>
    <t>3.5x13 ST</t>
  </si>
  <si>
    <t>3.5х13 OV</t>
  </si>
  <si>
    <t>Шуруп-саморез, головка овал, (за упаковку3000 шт.)</t>
  </si>
  <si>
    <t xml:space="preserve"> 3.5х13 ST/OV</t>
  </si>
  <si>
    <t>Шуруп-саморез, головка потай-овал, (за упаковку 4000 шт.)</t>
  </si>
  <si>
    <t>3.5х16 ST/OV</t>
  </si>
  <si>
    <t>3.5х16 ST</t>
  </si>
  <si>
    <t>3.5х35 ST</t>
  </si>
  <si>
    <t>306.05.Z0.14.00</t>
  </si>
  <si>
    <t>Ножка врезная скрытая, с регулировкой</t>
  </si>
  <si>
    <t>810.18.02.00.00</t>
  </si>
  <si>
    <t>Заглушка для врезной ножки, d=18мм, чёрный пластик</t>
  </si>
  <si>
    <t>306.00.AL.MA.00</t>
  </si>
  <si>
    <t>Кондуктор для присадки врезной скрытой ножки</t>
  </si>
  <si>
    <t>ROLLY</t>
  </si>
  <si>
    <t>Колёса</t>
  </si>
  <si>
    <t>11.1</t>
  </si>
  <si>
    <t>601/F</t>
  </si>
  <si>
    <t>Колесо d=50мм металлическое на подшипнике, с тормозом</t>
  </si>
  <si>
    <t>Колесо d=50мм металлическое на подшипнике, без тормоза</t>
  </si>
  <si>
    <t>SAIL</t>
  </si>
  <si>
    <t>Колесо d=120мм декоративное под алюминий, с тормозом (с базой для стекла)</t>
  </si>
  <si>
    <t>11.2</t>
  </si>
  <si>
    <r>
      <t>Столешница трапеция</t>
    </r>
    <r>
      <rPr>
        <sz val="10"/>
        <color indexed="8"/>
        <rFont val="Times New Roman"/>
        <family val="1"/>
        <charset val="204"/>
      </rPr>
      <t>, бук, Для арт.: 009045,  009052,  009053</t>
    </r>
  </si>
  <si>
    <r>
      <t>Стол барный на кронштейне</t>
    </r>
    <r>
      <rPr>
        <sz val="10"/>
        <color indexed="8"/>
        <rFont val="Times New Roman"/>
        <family val="1"/>
        <charset val="204"/>
      </rPr>
      <t>, бук</t>
    </r>
  </si>
  <si>
    <r>
      <t xml:space="preserve">Опора для барного стола, </t>
    </r>
    <r>
      <rPr>
        <sz val="10"/>
        <color indexed="8"/>
        <rFont val="Times New Roman"/>
        <family val="1"/>
        <charset val="204"/>
      </rPr>
      <t>Для арт.: 009074</t>
    </r>
  </si>
  <si>
    <r>
      <t>Стол барный круглый</t>
    </r>
    <r>
      <rPr>
        <sz val="10"/>
        <color indexed="8"/>
        <rFont val="Times New Roman"/>
        <family val="1"/>
        <charset val="204"/>
      </rPr>
      <t>,  бук, Для арт.: 009073</t>
    </r>
  </si>
  <si>
    <r>
      <t>Светильник на кронштейне</t>
    </r>
    <r>
      <rPr>
        <sz val="10"/>
        <color indexed="8"/>
        <rFont val="Times New Roman"/>
        <family val="1"/>
        <charset val="204"/>
      </rPr>
      <t>,  2х20 Вт</t>
    </r>
  </si>
  <si>
    <r>
      <t>Светильник потолочный синий</t>
    </r>
    <r>
      <rPr>
        <sz val="10"/>
        <color indexed="8"/>
        <rFont val="Times New Roman"/>
        <family val="1"/>
        <charset val="204"/>
      </rPr>
      <t>,  3х20 Вт</t>
    </r>
  </si>
  <si>
    <r>
      <t>Светильник потолочный розовый</t>
    </r>
    <r>
      <rPr>
        <sz val="10"/>
        <color indexed="8"/>
        <rFont val="Times New Roman"/>
        <family val="1"/>
        <charset val="204"/>
      </rPr>
      <t>,  3х20 Вт</t>
    </r>
  </si>
  <si>
    <r>
      <t>Светильник потолочный</t>
    </r>
    <r>
      <rPr>
        <sz val="10"/>
        <color indexed="8"/>
        <rFont val="Times New Roman"/>
        <family val="1"/>
        <charset val="204"/>
      </rPr>
      <t>,  3х20 Вт</t>
    </r>
  </si>
  <si>
    <r>
      <t>Полка для шляп</t>
    </r>
    <r>
      <rPr>
        <sz val="10"/>
        <color indexed="8"/>
        <rFont val="Times New Roman"/>
        <family val="1"/>
        <charset val="204"/>
      </rPr>
      <t>, дм 550 мм</t>
    </r>
  </si>
  <si>
    <r>
      <t>Зеркало с держателем для плечиков</t>
    </r>
    <r>
      <rPr>
        <sz val="10"/>
        <color indexed="8"/>
        <rFont val="Times New Roman"/>
        <family val="1"/>
        <charset val="204"/>
      </rPr>
      <t>, 460х360х1630 мм</t>
    </r>
  </si>
  <si>
    <r>
      <t>Полка круглая, стекло</t>
    </r>
    <r>
      <rPr>
        <sz val="10"/>
        <color indexed="8"/>
        <rFont val="Times New Roman"/>
        <family val="1"/>
        <charset val="204"/>
      </rPr>
      <t>, дм. 260 мм</t>
    </r>
  </si>
  <si>
    <r>
      <t>Опора</t>
    </r>
    <r>
      <rPr>
        <sz val="10"/>
        <color indexed="8"/>
        <rFont val="Times New Roman"/>
        <family val="1"/>
        <charset val="204"/>
      </rPr>
      <t>, Н 185 мм</t>
    </r>
  </si>
  <si>
    <r>
      <t>Кронштейн крепления к стене</t>
    </r>
    <r>
      <rPr>
        <sz val="10"/>
        <color indexed="8"/>
        <rFont val="Times New Roman"/>
        <family val="1"/>
        <charset val="204"/>
      </rPr>
      <t>,  L 312 мм</t>
    </r>
  </si>
  <si>
    <r>
      <t>Кронштейн крепления к мебели</t>
    </r>
    <r>
      <rPr>
        <sz val="10"/>
        <color indexed="8"/>
        <rFont val="Times New Roman"/>
        <family val="1"/>
        <charset val="204"/>
      </rPr>
      <t>, L 192 мм</t>
    </r>
  </si>
  <si>
    <r>
      <t>Крепление к стене</t>
    </r>
    <r>
      <rPr>
        <sz val="10"/>
        <rFont val="Times New Roman"/>
        <family val="1"/>
        <charset val="204"/>
      </rPr>
      <t>, L 455 мм</t>
    </r>
  </si>
  <si>
    <r>
      <t>Комплект полукруглых полок</t>
    </r>
    <r>
      <rPr>
        <sz val="10"/>
        <rFont val="Times New Roman"/>
        <family val="1"/>
        <charset val="204"/>
      </rPr>
      <t>, 5 шт.</t>
    </r>
    <r>
      <rPr>
        <b/>
        <sz val="10"/>
        <rFont val="Times New Roman"/>
        <family val="1"/>
        <charset val="204"/>
      </rPr>
      <t xml:space="preserve"> </t>
    </r>
  </si>
  <si>
    <r>
      <t>Стойка установочная</t>
    </r>
    <r>
      <rPr>
        <sz val="10"/>
        <rFont val="Times New Roman"/>
        <family val="1"/>
        <charset val="204"/>
      </rPr>
      <t>, Н 2600 мм, дм. 50 мм, Для арт.: 009152</t>
    </r>
  </si>
  <si>
    <r>
      <t xml:space="preserve">Комплект для вращающейся панели, </t>
    </r>
    <r>
      <rPr>
        <sz val="10"/>
        <rFont val="Times New Roman"/>
        <family val="1"/>
        <charset val="204"/>
      </rPr>
      <t>Для арт.: 009151</t>
    </r>
  </si>
  <si>
    <r>
      <t>Пилон под шуруп</t>
    </r>
    <r>
      <rPr>
        <sz val="10"/>
        <color indexed="8"/>
        <rFont val="Times New Roman"/>
        <family val="1"/>
        <charset val="204"/>
      </rPr>
      <t xml:space="preserve">, Н 200 мм,  дм. 50 мм </t>
    </r>
  </si>
  <si>
    <r>
      <t>Пилон под клей</t>
    </r>
    <r>
      <rPr>
        <sz val="10"/>
        <color indexed="8"/>
        <rFont val="Times New Roman"/>
        <family val="1"/>
        <charset val="204"/>
      </rPr>
      <t>, Н 200 мм,  дм. 50 мм</t>
    </r>
  </si>
  <si>
    <r>
      <t>Пилон под шуруп 20 гр.</t>
    </r>
    <r>
      <rPr>
        <sz val="10"/>
        <color indexed="8"/>
        <rFont val="Times New Roman"/>
        <family val="1"/>
        <charset val="204"/>
      </rPr>
      <t xml:space="preserve">, Н 200 мм,  дм. 50 мм </t>
    </r>
  </si>
  <si>
    <r>
      <t>Пилон под клей 20 гр.</t>
    </r>
    <r>
      <rPr>
        <sz val="10"/>
        <color indexed="8"/>
        <rFont val="Times New Roman"/>
        <family val="1"/>
        <charset val="204"/>
      </rPr>
      <t>, Н 200 мм,  дм. 50 мм</t>
    </r>
  </si>
  <si>
    <r>
      <t>Подвеска менсолы, H 500 мм</t>
    </r>
    <r>
      <rPr>
        <sz val="10"/>
        <color indexed="8"/>
        <rFont val="Times New Roman"/>
        <family val="1"/>
        <charset val="204"/>
      </rPr>
      <t>, дм. 25 мм</t>
    </r>
  </si>
  <si>
    <r>
      <t>Подвеска менсолы, H 750 мм</t>
    </r>
    <r>
      <rPr>
        <sz val="10"/>
        <color indexed="8"/>
        <rFont val="Times New Roman"/>
        <family val="1"/>
        <charset val="204"/>
      </rPr>
      <t>, дм. 25 мм</t>
    </r>
  </si>
  <si>
    <r>
      <t>Подвеска менсолы, H 1000 мм</t>
    </r>
    <r>
      <rPr>
        <sz val="10"/>
        <color indexed="8"/>
        <rFont val="Times New Roman"/>
        <family val="1"/>
        <charset val="204"/>
      </rPr>
      <t>, дм. 25 мм</t>
    </r>
  </si>
  <si>
    <r>
      <t>Крепление промежуточное</t>
    </r>
    <r>
      <rPr>
        <sz val="10"/>
        <color indexed="8"/>
        <rFont val="Times New Roman"/>
        <family val="1"/>
        <charset val="204"/>
      </rPr>
      <t>, пластик</t>
    </r>
  </si>
  <si>
    <r>
      <t>Соединитель труб</t>
    </r>
    <r>
      <rPr>
        <sz val="10"/>
        <color indexed="8"/>
        <rFont val="Times New Roman"/>
        <family val="1"/>
        <charset val="204"/>
      </rPr>
      <t>, пластик</t>
    </r>
  </si>
  <si>
    <r>
      <t>Труба угловая  90 гр</t>
    </r>
    <r>
      <rPr>
        <sz val="10"/>
        <color indexed="8"/>
        <rFont val="Times New Roman"/>
        <family val="1"/>
        <charset val="204"/>
      </rPr>
      <t>.,  дм. 16 мм</t>
    </r>
  </si>
  <si>
    <r>
      <t>Труба угловая 135 гр</t>
    </r>
    <r>
      <rPr>
        <sz val="10"/>
        <color indexed="8"/>
        <rFont val="Times New Roman"/>
        <family val="1"/>
        <charset val="204"/>
      </rPr>
      <t>., дм. 16 мм</t>
    </r>
  </si>
  <si>
    <r>
      <t>Труба 600 мм</t>
    </r>
    <r>
      <rPr>
        <sz val="10"/>
        <color indexed="8"/>
        <rFont val="Times New Roman"/>
        <family val="1"/>
        <charset val="204"/>
      </rPr>
      <t xml:space="preserve">, дм. 16 мм </t>
    </r>
  </si>
  <si>
    <r>
      <t>Труба 1000 мм</t>
    </r>
    <r>
      <rPr>
        <sz val="10"/>
        <color indexed="8"/>
        <rFont val="Times New Roman"/>
        <family val="1"/>
        <charset val="204"/>
      </rPr>
      <t>, дм. 16 мм</t>
    </r>
  </si>
  <si>
    <r>
      <t>Труба 1200 мм</t>
    </r>
    <r>
      <rPr>
        <sz val="10"/>
        <color indexed="8"/>
        <rFont val="Times New Roman"/>
        <family val="1"/>
        <charset val="204"/>
      </rPr>
      <t xml:space="preserve">, дм. 16 мм </t>
    </r>
  </si>
  <si>
    <r>
      <t>Труба 1500 мм</t>
    </r>
    <r>
      <rPr>
        <sz val="10"/>
        <color indexed="8"/>
        <rFont val="Times New Roman"/>
        <family val="1"/>
        <charset val="204"/>
      </rPr>
      <t>, дм. 16 мм</t>
    </r>
  </si>
  <si>
    <r>
      <t>Хлебница навесная</t>
    </r>
    <r>
      <rPr>
        <sz val="10"/>
        <color indexed="8"/>
        <rFont val="Times New Roman"/>
        <family val="1"/>
        <charset val="204"/>
      </rPr>
      <t>, 445х285х265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мм</t>
    </r>
  </si>
  <si>
    <r>
      <t>Держатель для ножей</t>
    </r>
    <r>
      <rPr>
        <sz val="10"/>
        <color indexed="8"/>
        <rFont val="Times New Roman"/>
        <family val="1"/>
        <charset val="204"/>
      </rPr>
      <t>, бук, 350х230х350 мм</t>
    </r>
  </si>
  <si>
    <r>
      <t>Полка для разделочных досок</t>
    </r>
    <r>
      <rPr>
        <sz val="10"/>
        <color indexed="8"/>
        <rFont val="Times New Roman"/>
        <family val="1"/>
        <charset val="204"/>
      </rPr>
      <t>, 420х110х350 мм</t>
    </r>
  </si>
  <si>
    <r>
      <t>Полка для специй двойная</t>
    </r>
    <r>
      <rPr>
        <sz val="10"/>
        <color indexed="8"/>
        <rFont val="Times New Roman"/>
        <family val="1"/>
        <charset val="204"/>
      </rPr>
      <t>, 350х90х275 мм</t>
    </r>
  </si>
  <si>
    <r>
      <t>Держатель для бумаги тройной</t>
    </r>
    <r>
      <rPr>
        <sz val="10"/>
        <color indexed="8"/>
        <rFont val="Times New Roman"/>
        <family val="1"/>
        <charset val="204"/>
      </rPr>
      <t>, 325х155х365 мм</t>
    </r>
  </si>
  <si>
    <r>
      <t>Держатель для книг</t>
    </r>
    <r>
      <rPr>
        <sz val="10"/>
        <color indexed="8"/>
        <rFont val="Times New Roman"/>
        <family val="1"/>
        <charset val="204"/>
      </rPr>
      <t>, 450х50х360 мм</t>
    </r>
  </si>
  <si>
    <r>
      <t>Сетка большая</t>
    </r>
    <r>
      <rPr>
        <sz val="10"/>
        <color indexed="8"/>
        <rFont val="Times New Roman"/>
        <family val="1"/>
        <charset val="204"/>
      </rPr>
      <t>, 455х185х270 мм</t>
    </r>
  </si>
  <si>
    <r>
      <t>Сетка малая</t>
    </r>
    <r>
      <rPr>
        <sz val="10"/>
        <color indexed="8"/>
        <rFont val="Times New Roman"/>
        <family val="1"/>
        <charset val="204"/>
      </rPr>
      <t>, 455х185х150 мм</t>
    </r>
  </si>
  <si>
    <r>
      <t>Полка для миксера</t>
    </r>
    <r>
      <rPr>
        <sz val="10"/>
        <color indexed="8"/>
        <rFont val="Times New Roman"/>
        <family val="1"/>
        <charset val="204"/>
      </rPr>
      <t>, 280х145х270 мм</t>
    </r>
  </si>
  <si>
    <r>
      <t>Полка для кофеварки</t>
    </r>
    <r>
      <rPr>
        <sz val="10"/>
        <color indexed="8"/>
        <rFont val="Times New Roman"/>
        <family val="1"/>
        <charset val="204"/>
      </rPr>
      <t>, стекло, 480х275х370 мм</t>
    </r>
  </si>
  <si>
    <r>
      <t>Полка для кофеварки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i/>
        <sz val="10"/>
        <color indexed="8"/>
        <rFont val="Times New Roman"/>
        <family val="1"/>
        <charset val="204"/>
      </rPr>
      <t xml:space="preserve">NEW </t>
    </r>
    <r>
      <rPr>
        <sz val="10"/>
        <color indexed="8"/>
        <rFont val="Times New Roman"/>
        <family val="1"/>
        <charset val="204"/>
      </rPr>
      <t>стекло матовое, 480х275х370 мм</t>
    </r>
  </si>
  <si>
    <r>
      <t>Стакан</t>
    </r>
    <r>
      <rPr>
        <sz val="10"/>
        <color indexed="8"/>
        <rFont val="Times New Roman"/>
        <family val="1"/>
        <charset val="204"/>
      </rPr>
      <t>, пластик, 125х135х260 мм</t>
    </r>
  </si>
  <si>
    <r>
      <t>Держатель для крышек</t>
    </r>
    <r>
      <rPr>
        <sz val="10"/>
        <color indexed="8"/>
        <rFont val="Times New Roman"/>
        <family val="1"/>
        <charset val="204"/>
      </rPr>
      <t>, 93х80х275 мм</t>
    </r>
  </si>
  <si>
    <r>
      <t>Сетка угловая</t>
    </r>
    <r>
      <rPr>
        <sz val="10"/>
        <color indexed="8"/>
        <rFont val="Times New Roman"/>
        <family val="1"/>
        <charset val="204"/>
      </rPr>
      <t>,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90 гр., 320х340х275 мм</t>
    </r>
  </si>
  <si>
    <r>
      <t>Держатель для бумажных полотенец</t>
    </r>
    <r>
      <rPr>
        <sz val="10"/>
        <color indexed="8"/>
        <rFont val="Times New Roman"/>
        <family val="1"/>
        <charset val="204"/>
      </rPr>
      <t>, 325х152х180 мм</t>
    </r>
  </si>
  <si>
    <r>
      <t>Хлебница настольная</t>
    </r>
    <r>
      <rPr>
        <sz val="10"/>
        <color indexed="8"/>
        <rFont val="Times New Roman"/>
        <family val="1"/>
        <charset val="204"/>
      </rPr>
      <t>, 445х285х265 мм</t>
    </r>
  </si>
  <si>
    <r>
      <t>Решетка безопасности для электро- и газовых плит</t>
    </r>
    <r>
      <rPr>
        <sz val="10"/>
        <color indexed="8"/>
        <rFont val="Times New Roman"/>
        <family val="1"/>
        <charset val="204"/>
      </rPr>
      <t xml:space="preserve">, 635х565х435 мм </t>
    </r>
  </si>
  <si>
    <r>
      <t>Стакан металлический</t>
    </r>
    <r>
      <rPr>
        <sz val="10"/>
        <color indexed="8"/>
        <rFont val="Times New Roman"/>
        <family val="1"/>
        <charset val="204"/>
      </rPr>
      <t>, 140х165х365 мм</t>
    </r>
  </si>
  <si>
    <r>
      <t>Держатель для фильтров</t>
    </r>
    <r>
      <rPr>
        <sz val="10"/>
        <color indexed="8"/>
        <rFont val="Times New Roman"/>
        <family val="1"/>
        <charset val="204"/>
      </rPr>
      <t>, 165х85х275 мм</t>
    </r>
  </si>
  <si>
    <r>
      <t>Держатель для бутылок</t>
    </r>
    <r>
      <rPr>
        <sz val="10"/>
        <color indexed="8"/>
        <rFont val="Times New Roman"/>
        <family val="1"/>
        <charset val="204"/>
      </rPr>
      <t>, 260х200х340 мм</t>
    </r>
  </si>
  <si>
    <r>
      <t>Подставка для кастрюль</t>
    </r>
    <r>
      <rPr>
        <sz val="10"/>
        <color indexed="8"/>
        <rFont val="Times New Roman"/>
        <family val="1"/>
        <charset val="204"/>
      </rPr>
      <t>, 200х300х35 мм</t>
    </r>
  </si>
  <si>
    <r>
      <t xml:space="preserve">Держатель для бумаги тройной, </t>
    </r>
    <r>
      <rPr>
        <sz val="10"/>
        <color indexed="8"/>
        <rFont val="Times New Roman"/>
        <family val="1"/>
        <charset val="204"/>
      </rPr>
      <t>модернизированный, 325х155х390 мм</t>
    </r>
  </si>
  <si>
    <r>
      <t>Сетка, 3 полки</t>
    </r>
    <r>
      <rPr>
        <sz val="10"/>
        <color indexed="8"/>
        <rFont val="Times New Roman"/>
        <family val="1"/>
        <charset val="204"/>
      </rPr>
      <t>, 455х180х630 мм</t>
    </r>
  </si>
  <si>
    <r>
      <t>Бар подвесной</t>
    </r>
    <r>
      <rPr>
        <sz val="10"/>
        <color indexed="8"/>
        <rFont val="Times New Roman"/>
        <family val="1"/>
        <charset val="204"/>
      </rPr>
      <t>, 930х300х380 мм</t>
    </r>
  </si>
  <si>
    <r>
      <t>Экран защитный для плиты</t>
    </r>
    <r>
      <rPr>
        <sz val="10"/>
        <color indexed="8"/>
        <rFont val="Times New Roman"/>
        <family val="1"/>
        <charset val="204"/>
      </rPr>
      <t>, 678х140х190 мм</t>
    </r>
  </si>
  <si>
    <r>
      <t>Рейлинг   600 мм</t>
    </r>
    <r>
      <rPr>
        <sz val="10"/>
        <rFont val="Times New Roman"/>
        <family val="1"/>
        <charset val="204"/>
      </rPr>
      <t xml:space="preserve"> + к-т креплений</t>
    </r>
  </si>
  <si>
    <r>
      <t>Рейлинг   900 мм</t>
    </r>
    <r>
      <rPr>
        <sz val="10"/>
        <rFont val="Times New Roman"/>
        <family val="1"/>
        <charset val="204"/>
      </rPr>
      <t xml:space="preserve"> + к-т креплений</t>
    </r>
  </si>
  <si>
    <r>
      <t>Рейлинг 1200 мм</t>
    </r>
    <r>
      <rPr>
        <sz val="10"/>
        <rFont val="Times New Roman"/>
        <family val="1"/>
        <charset val="204"/>
      </rPr>
      <t xml:space="preserve"> + к-т креплений</t>
    </r>
  </si>
  <si>
    <r>
      <t>Рейлинг 1500 мм</t>
    </r>
    <r>
      <rPr>
        <sz val="10"/>
        <rFont val="Times New Roman"/>
        <family val="1"/>
        <charset val="204"/>
      </rPr>
      <t xml:space="preserve"> + к-т креплений</t>
    </r>
  </si>
  <si>
    <r>
      <t xml:space="preserve">Держатель для ножей металлический, </t>
    </r>
    <r>
      <rPr>
        <b/>
        <sz val="10"/>
        <rFont val="Times New Roman"/>
        <family val="1"/>
        <charset val="204"/>
      </rPr>
      <t>380х80х370 мм</t>
    </r>
  </si>
  <si>
    <r>
      <t xml:space="preserve">Подставка для книг, </t>
    </r>
    <r>
      <rPr>
        <b/>
        <sz val="10"/>
        <rFont val="Times New Roman"/>
        <family val="1"/>
        <charset val="204"/>
      </rPr>
      <t>440х74х320 мм</t>
    </r>
  </si>
  <si>
    <r>
      <t xml:space="preserve">Стакан большой одинарный, </t>
    </r>
    <r>
      <rPr>
        <b/>
        <sz val="10"/>
        <rFont val="Times New Roman"/>
        <family val="1"/>
        <charset val="204"/>
      </rPr>
      <t>147х150х335 мм</t>
    </r>
  </si>
  <si>
    <r>
      <t xml:space="preserve">Держатель для крышек, </t>
    </r>
    <r>
      <rPr>
        <b/>
        <sz val="10"/>
        <rFont val="Times New Roman"/>
        <family val="1"/>
        <charset val="204"/>
      </rPr>
      <t>115х80х255 мм</t>
    </r>
  </si>
  <si>
    <r>
      <t xml:space="preserve">Сушка, </t>
    </r>
    <r>
      <rPr>
        <b/>
        <sz val="10"/>
        <rFont val="Times New Roman"/>
        <family val="1"/>
        <charset val="204"/>
      </rPr>
      <t xml:space="preserve">380х190х255 мм </t>
    </r>
  </si>
  <si>
    <r>
      <t xml:space="preserve">Держатель для бумаги тройной, </t>
    </r>
    <r>
      <rPr>
        <b/>
        <sz val="10"/>
        <rFont val="Times New Roman"/>
        <family val="1"/>
        <charset val="204"/>
      </rPr>
      <t>352х150х305 мм</t>
    </r>
  </si>
  <si>
    <r>
      <t xml:space="preserve">Держатель для ножей, бук </t>
    </r>
    <r>
      <rPr>
        <b/>
        <sz val="10"/>
        <rFont val="Times New Roman"/>
        <family val="1"/>
        <charset val="204"/>
      </rPr>
      <t>380х80х370 мм</t>
    </r>
  </si>
  <si>
    <r>
      <t xml:space="preserve">Полка для миксера, </t>
    </r>
    <r>
      <rPr>
        <b/>
        <sz val="10"/>
        <rFont val="Times New Roman"/>
        <family val="1"/>
        <charset val="204"/>
      </rPr>
      <t>295х150х275 мм</t>
    </r>
  </si>
  <si>
    <r>
      <t>Комплект поворотный, 2 полки</t>
    </r>
    <r>
      <rPr>
        <sz val="10"/>
        <color indexed="8"/>
        <rFont val="Times New Roman"/>
        <family val="1"/>
        <charset val="204"/>
      </rPr>
      <t>, стекло, L 800 мм</t>
    </r>
  </si>
  <si>
    <r>
      <t>Комплект поворотный, 3 полки</t>
    </r>
    <r>
      <rPr>
        <sz val="10"/>
        <color indexed="8"/>
        <rFont val="Times New Roman"/>
        <family val="1"/>
        <charset val="204"/>
      </rPr>
      <t>, стекло, L 950 мм</t>
    </r>
  </si>
  <si>
    <r>
      <t>Комплект для ванной, зеркало + 1 полка</t>
    </r>
    <r>
      <rPr>
        <sz val="10"/>
        <color indexed="8"/>
        <rFont val="Times New Roman"/>
        <family val="1"/>
        <charset val="204"/>
      </rPr>
      <t>, стекло, L 800 мм</t>
    </r>
  </si>
  <si>
    <r>
      <t>Комплект для ванной, зеркало + 2 полки</t>
    </r>
    <r>
      <rPr>
        <sz val="10"/>
        <color indexed="8"/>
        <rFont val="Times New Roman"/>
        <family val="1"/>
        <charset val="204"/>
      </rPr>
      <t>, стекло,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L 950 мм</t>
    </r>
  </si>
  <si>
    <r>
      <t>Стойка 1808 мм</t>
    </r>
    <r>
      <rPr>
        <sz val="10"/>
        <rFont val="Times New Roman"/>
        <family val="1"/>
        <charset val="204"/>
      </rPr>
      <t>, дм. 30 мм + комплект креплений</t>
    </r>
  </si>
  <si>
    <r>
      <t>Стойка 958 мм</t>
    </r>
    <r>
      <rPr>
        <sz val="10"/>
        <color indexed="8"/>
        <rFont val="Times New Roman"/>
        <family val="1"/>
        <charset val="204"/>
      </rPr>
      <t xml:space="preserve">,  дм. 30 </t>
    </r>
    <r>
      <rPr>
        <sz val="10"/>
        <rFont val="Times New Roman"/>
        <family val="1"/>
        <charset val="204"/>
      </rPr>
      <t>мм + комплект креплений</t>
    </r>
  </si>
  <si>
    <r>
      <t>Держатель для полотенец, кольцо</t>
    </r>
    <r>
      <rPr>
        <sz val="10"/>
        <color indexed="8"/>
        <rFont val="Times New Roman"/>
        <family val="1"/>
        <charset val="204"/>
      </rPr>
      <t>, 235х200х170 мм</t>
    </r>
  </si>
  <si>
    <r>
      <t>Держатель для косметички</t>
    </r>
    <r>
      <rPr>
        <sz val="10"/>
        <color indexed="8"/>
        <rFont val="Times New Roman"/>
        <family val="1"/>
        <charset val="204"/>
      </rPr>
      <t>, 127х165х206 мм</t>
    </r>
  </si>
  <si>
    <r>
      <t>Держатель для фена</t>
    </r>
    <r>
      <rPr>
        <sz val="10"/>
        <color indexed="8"/>
        <rFont val="Times New Roman"/>
        <family val="1"/>
        <charset val="204"/>
      </rPr>
      <t>, 85х145х53 мм</t>
    </r>
  </si>
  <si>
    <r>
      <t>Держатель для халатов</t>
    </r>
    <r>
      <rPr>
        <sz val="10"/>
        <color indexed="8"/>
        <rFont val="Times New Roman"/>
        <family val="1"/>
        <charset val="204"/>
      </rPr>
      <t>, 40х292х135 мм</t>
    </r>
  </si>
  <si>
    <r>
      <t xml:space="preserve">Зеркало косметическое, </t>
    </r>
    <r>
      <rPr>
        <sz val="10"/>
        <color indexed="8"/>
        <rFont val="Times New Roman"/>
        <family val="1"/>
        <charset val="204"/>
      </rPr>
      <t>дм. 190 мм</t>
    </r>
  </si>
  <si>
    <r>
      <t>Держатель поворотный</t>
    </r>
    <r>
      <rPr>
        <sz val="10"/>
        <color indexed="8"/>
        <rFont val="Times New Roman"/>
        <family val="1"/>
        <charset val="204"/>
      </rPr>
      <t>, L 340 мм</t>
    </r>
  </si>
  <si>
    <r>
      <t xml:space="preserve">Держатель для стаканов, </t>
    </r>
    <r>
      <rPr>
        <sz val="10"/>
        <color indexed="8"/>
        <rFont val="Times New Roman"/>
        <family val="1"/>
        <charset val="204"/>
      </rPr>
      <t>двойной, 198х122х53</t>
    </r>
  </si>
  <si>
    <r>
      <t xml:space="preserve">Кронштейн крепления к стене, </t>
    </r>
    <r>
      <rPr>
        <sz val="10"/>
        <color indexed="8"/>
        <rFont val="Times New Roman"/>
        <family val="1"/>
        <charset val="204"/>
      </rPr>
      <t>угловой, 150х150х24 мм</t>
    </r>
  </si>
  <si>
    <r>
      <t xml:space="preserve">Кронштейн крепления к стене, </t>
    </r>
    <r>
      <rPr>
        <sz val="10"/>
        <color indexed="8"/>
        <rFont val="Times New Roman"/>
        <family val="1"/>
        <charset val="204"/>
      </rPr>
      <t>прямой, 150х220х24 мм</t>
    </r>
  </si>
  <si>
    <t xml:space="preserve">Подъёмник Huwil-Swing S40 (9.5-12.0кг), в шкаф H.720 </t>
  </si>
  <si>
    <t>3679.101.001</t>
  </si>
  <si>
    <t>Крепление к глухому фасаду, для подъёмника Slide / Swing</t>
  </si>
  <si>
    <t>3679.102.001</t>
  </si>
  <si>
    <t>Крепление к алюминиевой рамке, для подъёмника Slide / Swing</t>
  </si>
  <si>
    <t>3679.801.000.0537</t>
  </si>
  <si>
    <t>Поперечный профиль в шкаф 600мм, для подъёмника Slide / Swing</t>
  </si>
  <si>
    <t>3679.801.000.0837</t>
  </si>
  <si>
    <t>Поперечный профиль в шкаф 900мм, для подъёмника Slide / Swing</t>
  </si>
  <si>
    <t>3679.801.000.1137</t>
  </si>
  <si>
    <t>Поперечный профиль в шкаф 1200мм, для подъёмника Slide / Swing</t>
  </si>
  <si>
    <t>8.6</t>
  </si>
  <si>
    <t>03.3495.013.001</t>
  </si>
  <si>
    <t>03.3672.108.002</t>
  </si>
  <si>
    <t>8.8</t>
  </si>
  <si>
    <t>Подъёмные механизмы SALICE-4 (набирается поэлементно)</t>
  </si>
  <si>
    <t>Salice-4. Подъемник с усилием 400N                                                                                                                                 В комплекте с базой для установки и декоративной крышкой</t>
  </si>
  <si>
    <t>Salice-4. Подъемник с усилием 450N                                                                                                                      В комплекте с базой для установки и декоративной крышкой</t>
  </si>
  <si>
    <t>Salice-4. Подъемник с усилием 510N                                                                                                                    В комплекте с базой для установки и декоративной крышкой</t>
  </si>
  <si>
    <t xml:space="preserve">Петля 105 гр., накладная для алюминиевой рамки 20х20 </t>
  </si>
  <si>
    <t>Подъемный механизм SALICE  "FLAP"</t>
  </si>
  <si>
    <t>8.16</t>
  </si>
  <si>
    <t>FF2006</t>
  </si>
  <si>
    <t xml:space="preserve">Подъёмник FLAP наклонного подъёма, усилие 200N, для шкафа 600мм </t>
  </si>
  <si>
    <t>FF3809</t>
  </si>
  <si>
    <t>Подъёмник FLAP наклонного подъёма, усилие 380N, для шкафа 900мм</t>
  </si>
  <si>
    <t>FF4212</t>
  </si>
  <si>
    <t>Подъёмник FLAP наклонного подъёма, усилие 420N, для шкафа 1200мм</t>
  </si>
  <si>
    <t>FF5124</t>
  </si>
  <si>
    <t xml:space="preserve"> Подъёмник FLAP наклонного подъёма, усилие 510N, для шкафа 2400мм </t>
  </si>
  <si>
    <t>SN10.720.35.91</t>
  </si>
  <si>
    <t>Подъемник для складных вверх дверок SPIN-1 36/36, усилие 350N</t>
  </si>
  <si>
    <t>SN10.720.55.91</t>
  </si>
  <si>
    <t>Подъемник для складных вверх дверок SPIN-1 36/36, усилие 550N</t>
  </si>
  <si>
    <r>
      <t xml:space="preserve">PF Детали </t>
    </r>
    <r>
      <rPr>
        <sz val="10"/>
        <color indexed="17"/>
        <rFont val="Arial"/>
        <family val="2"/>
        <charset val="204"/>
      </rPr>
      <t>влагостойкие</t>
    </r>
  </si>
  <si>
    <r>
      <t xml:space="preserve">PF Фасады </t>
    </r>
    <r>
      <rPr>
        <sz val="10"/>
        <color indexed="17"/>
        <rFont val="Arial"/>
        <family val="2"/>
        <charset val="204"/>
      </rPr>
      <t>влагостойкий</t>
    </r>
  </si>
  <si>
    <r>
      <t xml:space="preserve">ЛДСП </t>
    </r>
    <r>
      <rPr>
        <sz val="10"/>
        <color indexed="17"/>
        <rFont val="Arial"/>
        <family val="2"/>
        <charset val="204"/>
      </rPr>
      <t>влагостойкий</t>
    </r>
  </si>
  <si>
    <r>
      <t xml:space="preserve">Полка треугольная,  </t>
    </r>
    <r>
      <rPr>
        <sz val="10"/>
        <color indexed="8"/>
        <rFont val="Times New Roman"/>
        <family val="1"/>
        <charset val="204"/>
      </rPr>
      <t>стекло, 215х215х15 мм</t>
    </r>
  </si>
  <si>
    <r>
      <t>Корзина для белья</t>
    </r>
    <r>
      <rPr>
        <sz val="10"/>
        <color indexed="8"/>
        <rFont val="Times New Roman"/>
        <family val="1"/>
        <charset val="204"/>
      </rPr>
      <t>, 455х400х535 мм</t>
    </r>
  </si>
  <si>
    <r>
      <t xml:space="preserve">Комплект </t>
    </r>
    <r>
      <rPr>
        <b/>
        <sz val="10"/>
        <color indexed="8"/>
        <rFont val="Times New Roman"/>
        <family val="1"/>
        <charset val="204"/>
      </rPr>
      <t>«Корзина для белья откидная - 300»</t>
    </r>
  </si>
  <si>
    <r>
      <t xml:space="preserve">Комплект </t>
    </r>
    <r>
      <rPr>
        <b/>
        <sz val="10"/>
        <color indexed="8"/>
        <rFont val="Times New Roman"/>
        <family val="1"/>
        <charset val="204"/>
      </rPr>
      <t>«Корзина для белья откидная - 450»</t>
    </r>
  </si>
  <si>
    <r>
      <t xml:space="preserve">Комплект </t>
    </r>
    <r>
      <rPr>
        <b/>
        <sz val="10"/>
        <color indexed="8"/>
        <rFont val="Times New Roman"/>
        <family val="1"/>
        <charset val="204"/>
      </rPr>
      <t>«Корзина для белья выдвижная - 300»</t>
    </r>
  </si>
  <si>
    <r>
      <t xml:space="preserve">Комплект </t>
    </r>
    <r>
      <rPr>
        <b/>
        <sz val="10"/>
        <color indexed="8"/>
        <rFont val="Times New Roman"/>
        <family val="1"/>
        <charset val="204"/>
      </rPr>
      <t>«Карусель выдвижная - 300», 2 полки</t>
    </r>
  </si>
  <si>
    <r>
      <t xml:space="preserve">Комплект </t>
    </r>
    <r>
      <rPr>
        <b/>
        <sz val="10"/>
        <color indexed="8"/>
        <rFont val="Times New Roman"/>
        <family val="1"/>
        <charset val="204"/>
      </rPr>
      <t>«Карусель выдвижная - 300», 3 полки</t>
    </r>
  </si>
  <si>
    <r>
      <t xml:space="preserve">Комплект </t>
    </r>
    <r>
      <rPr>
        <b/>
        <sz val="10"/>
        <color indexed="8"/>
        <rFont val="Times New Roman"/>
        <family val="1"/>
        <charset val="204"/>
      </rPr>
      <t>«Карусель выдвижная - 300», 4 полки</t>
    </r>
  </si>
  <si>
    <r>
      <t>Пенал выдвижной</t>
    </r>
    <r>
      <rPr>
        <sz val="10"/>
        <color indexed="8"/>
        <rFont val="Times New Roman"/>
        <family val="1"/>
        <charset val="204"/>
      </rPr>
      <t>, 2 полки</t>
    </r>
  </si>
  <si>
    <r>
      <t>Зеркало косметическое</t>
    </r>
    <r>
      <rPr>
        <sz val="10"/>
        <color indexed="8"/>
        <rFont val="Times New Roman"/>
        <family val="1"/>
        <charset val="204"/>
      </rPr>
      <t>, дм. 190 мм (к стене)</t>
    </r>
  </si>
  <si>
    <r>
      <t>Держатель для брюк и галстуков</t>
    </r>
    <r>
      <rPr>
        <sz val="10"/>
        <color indexed="8"/>
        <rFont val="Times New Roman"/>
        <family val="1"/>
        <charset val="204"/>
      </rPr>
      <t>, 330х537х50 мм</t>
    </r>
  </si>
  <si>
    <r>
      <t>Сетка полукруглая, D 320 мм</t>
    </r>
    <r>
      <rPr>
        <sz val="10"/>
        <color indexed="8"/>
        <rFont val="Times New Roman"/>
        <family val="1"/>
        <charset val="204"/>
      </rPr>
      <t>,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320х530х126 мм</t>
    </r>
  </si>
  <si>
    <r>
      <t>Сетка полукруглая, D 430 мм</t>
    </r>
    <r>
      <rPr>
        <sz val="10"/>
        <color indexed="8"/>
        <rFont val="Times New Roman"/>
        <family val="1"/>
        <charset val="204"/>
      </rPr>
      <t>,</t>
    </r>
    <r>
      <rPr>
        <b/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430х530х126 мм</t>
    </r>
  </si>
  <si>
    <r>
      <t xml:space="preserve">Сушка двухуровневая в шкаф 400                                            </t>
    </r>
    <r>
      <rPr>
        <i/>
        <sz val="8"/>
        <rFont val="Arial"/>
        <family val="2"/>
        <charset val="204"/>
      </rPr>
      <t>только для 16 мм ДСП</t>
    </r>
  </si>
  <si>
    <r>
      <t xml:space="preserve">Сушка выкатная для нижней базы 900        </t>
    </r>
    <r>
      <rPr>
        <i/>
        <sz val="8"/>
        <rFont val="Arial"/>
        <family val="2"/>
        <charset val="204"/>
      </rPr>
      <t xml:space="preserve">                                                        </t>
    </r>
  </si>
  <si>
    <r>
      <t xml:space="preserve">Сетка INOXA-GOLD в базу 150                                                                                </t>
    </r>
    <r>
      <rPr>
        <i/>
        <sz val="8"/>
        <rFont val="Arial Cyr"/>
        <charset val="204"/>
      </rPr>
      <t xml:space="preserve"> </t>
    </r>
  </si>
  <si>
    <r>
      <t xml:space="preserve">Расширитель пластиковый для боковых направляющих     </t>
    </r>
    <r>
      <rPr>
        <i/>
        <sz val="8"/>
        <rFont val="Arial Cyr"/>
        <charset val="204"/>
      </rPr>
      <t xml:space="preserve"> дополнительный выбор</t>
    </r>
  </si>
  <si>
    <t>Задняя стенка Н - 200 мм в базу 450(ДСП 16мм), цвет - серый металлик</t>
  </si>
  <si>
    <t>Задняя стенка Н - 200 мм в базу 600(ДСП 16мм), цвет - серый металлик</t>
  </si>
  <si>
    <t>Задняя стенка Н - 200 мм в базу 900(ДСП 16мм), цвет - серый металлик</t>
  </si>
  <si>
    <t>58PEL0A645000</t>
  </si>
  <si>
    <t>Стенка-расширитель  L = 450 мм, цвет - серый металлик</t>
  </si>
  <si>
    <t>58PEL0A650000</t>
  </si>
  <si>
    <t>Стенка-расширитель  L = 500 мм, цвет - серый металлик</t>
  </si>
  <si>
    <t>58PEDDA645000</t>
  </si>
  <si>
    <t>Стенка-делитель  L = 450 мм, цвет - серый металлик</t>
  </si>
  <si>
    <t>58PEDDA650000</t>
  </si>
  <si>
    <t>Стенка-делитель  L = 500 мм, цвет - серый металлик</t>
  </si>
  <si>
    <t>58PEFLA600000</t>
  </si>
  <si>
    <t>18.15</t>
  </si>
  <si>
    <t>58PEТSA645000</t>
  </si>
  <si>
    <t>Труба-держатель к стенке-делителю в базу 450 мм, цвет - серый металлик</t>
  </si>
  <si>
    <t>58PEТSA660000</t>
  </si>
  <si>
    <t>Труба-держатель к стенке-делителю в базу 600 мм, цвет - серый металлик</t>
  </si>
  <si>
    <t>58PEТSA690000</t>
  </si>
  <si>
    <t>Труба-держатель к стенке-делителю в базу 900 мм, цвет - серый металлик</t>
  </si>
  <si>
    <t xml:space="preserve">Цвет: белый, черный, бронза, медь, хром глянец, хром матовый, </t>
  </si>
  <si>
    <t>золото натуральное, золото шлифованное</t>
  </si>
  <si>
    <t>Светильник врезной, комплект из 4-х штук + трансформатор 105W</t>
  </si>
  <si>
    <t>Цвет: хром глянец, золото шлифованное</t>
  </si>
  <si>
    <t>Цвет: белый, бронза, медь, хром матовый, хром глянец, золото глянец,</t>
  </si>
  <si>
    <t>золото натуральное</t>
  </si>
  <si>
    <t>MINI LED</t>
  </si>
  <si>
    <t xml:space="preserve">Светильник точечный светодиодный, комплект из 3-х шт., хром глянец </t>
  </si>
  <si>
    <t xml:space="preserve"> AIRON-MINI-LED</t>
  </si>
  <si>
    <t>Светильник светодиодный, комплект из 3-х шт., шлифованная сталь</t>
  </si>
  <si>
    <t>AIRON-1.1</t>
  </si>
  <si>
    <t>Цвет: шлифованная сталь  Пр-во: Италия</t>
  </si>
  <si>
    <t>Цвет: шлифованная сталь  Пр-во: Индастри</t>
  </si>
  <si>
    <t>Светильник AIRON сенсорный, комплект из 3-х штук + трансформатор 60W                                                               Цвет: хром глянец</t>
  </si>
  <si>
    <t>Светильник для зеркала, белый, комплект из 2-х штук + трансформатор 105W</t>
  </si>
  <si>
    <t>КРОНОС</t>
  </si>
  <si>
    <t>Светильник хром матовый+белый, комплект из 1-й штуки + трансформатор 60W</t>
  </si>
  <si>
    <t>Светильник хром матовый+белый, комплект из 2-х штук + трансформатор 105W</t>
  </si>
  <si>
    <t>Светильник хром глянец, комплект из 1-й штуки + трансформатор 105W</t>
  </si>
  <si>
    <t>ИРИС</t>
  </si>
  <si>
    <t>Светильник серый, комплект из 3-х штук + трансформатор 60W</t>
  </si>
  <si>
    <t>Светильник хром матовый+стекло, комплект из 3-х штук + трансформатор 60W</t>
  </si>
  <si>
    <t>Светильник люминесцентный 06W, габариты: 270х43х19мм</t>
  </si>
  <si>
    <t>Светильник люминесцентный 08W, габариты: 390х43х19мм</t>
  </si>
  <si>
    <t>Светильник люминесцентный 12W, габариты: 420х43х19мм</t>
  </si>
  <si>
    <t>Светильник люминесцентный 16W, габариты: 520х43х19мм</t>
  </si>
  <si>
    <t>Светильник люминесцентный 20W, габариты: 620х43х19мм</t>
  </si>
  <si>
    <t>Светильник люминесцентный 15W с евровилкой и выключателем, L=580мм</t>
  </si>
  <si>
    <t>Светильник люминесцентный 18W с евровилкой и выключателем, L=730мм</t>
  </si>
  <si>
    <t>WL-3021-11W</t>
  </si>
  <si>
    <t>Светильник люминесцентный 11W с 2-мя розетками, L=480мм</t>
  </si>
  <si>
    <t>Светильник люминесцентный 13W с выключателем на корпусе, L=560мм</t>
  </si>
  <si>
    <t>Светильник люминесцентный поворотный, L= 565мм, белый</t>
  </si>
  <si>
    <t>Светильник люминесцентный поворотный, L= 929мм, белый</t>
  </si>
  <si>
    <t>T4.EGS.P4-2х8W</t>
  </si>
  <si>
    <t>T4.EGS.P4-2х20W</t>
  </si>
  <si>
    <t xml:space="preserve">Полка-светильник   450х200мм, 1х08W, алюминий + матовое стекло </t>
  </si>
  <si>
    <t xml:space="preserve">Полка-светильник   600х200мм, 1х16W, алюминий + матовое стекло </t>
  </si>
  <si>
    <t xml:space="preserve">Полка-светильник   900х200мм, 1х20W, алюминий + матовое стекло </t>
  </si>
  <si>
    <t xml:space="preserve">Полка-светильник 1200х200мм, 2х12W, алюминий + матовое стекло </t>
  </si>
  <si>
    <t>Полка-светильник   450х300мм, 1х08W, алюминий + матовое стекло</t>
  </si>
  <si>
    <t>Полка-светильник   600х300мм, 1х16W, алюминий + матовое стекло</t>
  </si>
  <si>
    <t>Полка-светильник   900х300мм, 1х20W, алюминий + матовое стекло</t>
  </si>
  <si>
    <t>Полка-светильник 1200х300мм, 2х12W, алюминий + матовое стекло</t>
  </si>
  <si>
    <t>19.12</t>
  </si>
  <si>
    <t>Уплотнитель под стекло 4мм для профиля HE.951A, L=4000мм</t>
  </si>
  <si>
    <t>Сборочный уголок для профиля HE.951A + 4 винта</t>
  </si>
  <si>
    <t>Уплотнитель под стекло 4мм для профиля HE.951, L=4000мм</t>
  </si>
  <si>
    <t>Сборочный уголок для профиля HE.951 + 4 винта</t>
  </si>
  <si>
    <t>Сборочный уголок для профиля PR.100081 + 2 винта</t>
  </si>
  <si>
    <t>НЕ.920-05</t>
  </si>
  <si>
    <t>Профиль рамочный прямоугольный, алюминий, L=4000мм</t>
  </si>
  <si>
    <t>Уплотнитель под стекло 4мм для профиля HE.920-05, L=4000мм</t>
  </si>
  <si>
    <t>Сборочный уголок для профиля HE.920-05 + 4 винта</t>
  </si>
  <si>
    <t>Уплотнитель под стекло 4мм для профиля НЕ.954, L=4000мм</t>
  </si>
  <si>
    <t>Сборочный уголок для профиля НЕ.954 + 4 винта</t>
  </si>
  <si>
    <t>Сборочный уголок для профиля PR.2002 + 2 винта</t>
  </si>
  <si>
    <t>Уплотнитель под стекло 4мм для профиля НЕ.956А, L=4000мм</t>
  </si>
  <si>
    <t>Сборочный уголок для профиля HE.956A + 4 винта</t>
  </si>
  <si>
    <t xml:space="preserve">Профиль рамочный прямоугольный 45х21, алюминий, L=4000мм        </t>
  </si>
  <si>
    <t>Уплотнитель под стекло 4мм для профиля НЕ.922А, L=4000мм</t>
  </si>
  <si>
    <t>НЕ.922В</t>
  </si>
  <si>
    <t>Профиль-база для алюминиевых ножек, L=4000мм</t>
  </si>
  <si>
    <t>82.А1000</t>
  </si>
  <si>
    <t>Профиль-накладка для профиля-базы, L=4000мм</t>
  </si>
  <si>
    <t>82.0560</t>
  </si>
  <si>
    <t>Комплект торцевых накладок для профиля-базы, L=560мм (правая + левая)</t>
  </si>
  <si>
    <t>10.2</t>
  </si>
  <si>
    <t>83.103А</t>
  </si>
  <si>
    <t>Комплект цилиндрических алюминиевых ножек, Н=103мм (К-т 4 шт.)</t>
  </si>
  <si>
    <t>Ножка накладная с металлическим подпятником для шкафа/шкафа-купе</t>
  </si>
  <si>
    <t>Ножка под бусолу М6</t>
  </si>
  <si>
    <t>JA27</t>
  </si>
  <si>
    <t>Заглушка декоративная d=5мм, белая (за упаковку 2000 шт.)</t>
  </si>
  <si>
    <t xml:space="preserve">Заглушка декоративная d=5мм, коричневая (за упаковку 2000 шт.) </t>
  </si>
  <si>
    <t>Заглушка декоративная d=5мм, чёрная (за упаковку 2000 шт.)</t>
  </si>
  <si>
    <t>Заглушка декоративная d=8мм, коричневая (за упаковку 2000 шт.)</t>
  </si>
  <si>
    <t>Заглушка  декоративная d=8мм, чёрная (за упаковку 2000 шт.)</t>
  </si>
  <si>
    <t>Площадь фасада</t>
  </si>
  <si>
    <t>Ширина ящика</t>
  </si>
  <si>
    <t>Кол -во шарниров</t>
  </si>
  <si>
    <t>Кол-во ящиков</t>
  </si>
  <si>
    <t>Кол-во Евровитов</t>
  </si>
  <si>
    <t>Кол -во ручек</t>
  </si>
  <si>
    <t>Кромка каркас</t>
  </si>
  <si>
    <t>Кромка фасад</t>
  </si>
  <si>
    <t>стоимость:</t>
  </si>
  <si>
    <t>Плошадь стекла</t>
  </si>
  <si>
    <t>Т1</t>
  </si>
  <si>
    <t>Т3 печь</t>
  </si>
  <si>
    <t>Т2</t>
  </si>
  <si>
    <t>Т5</t>
  </si>
  <si>
    <t>Т6</t>
  </si>
  <si>
    <t>Высота столешницы</t>
  </si>
  <si>
    <t>Высота каркаса</t>
  </si>
  <si>
    <t xml:space="preserve">ЛДСП 26мм </t>
  </si>
  <si>
    <t>деталь</t>
  </si>
  <si>
    <t>монтаж вытяжки</t>
  </si>
  <si>
    <t>Полкодержатель "прут"</t>
  </si>
  <si>
    <t>Стыковочный профиль</t>
  </si>
  <si>
    <t>Профиль для цоколя</t>
  </si>
  <si>
    <t>Газлифт</t>
  </si>
  <si>
    <t>Стяжка корпусная</t>
  </si>
  <si>
    <t>Амортизаторы для двери</t>
  </si>
  <si>
    <t>прозрачный</t>
  </si>
  <si>
    <t xml:space="preserve">   L=3</t>
  </si>
  <si>
    <t>Стоимость:</t>
  </si>
  <si>
    <t>28.5</t>
  </si>
  <si>
    <t>Светильник для зеркала, белый, комплект из 1-й штуки + трансформатор 60W</t>
  </si>
  <si>
    <t>ЛИМА</t>
  </si>
  <si>
    <t>СИАМ-Д</t>
  </si>
  <si>
    <t>Светильник хром глянец, комплект из 3-х штук + трансформатор 60W</t>
  </si>
  <si>
    <t>Стяжка межсекционная, d=5мм, хром, бронза (29+15)</t>
  </si>
  <si>
    <t>Стяжка внутренняя для ДСП 16мм, цвет- коричневая, белая</t>
  </si>
  <si>
    <t>Стяжка внутренняя для ДСП 18мм, цвет- коричневая, белая</t>
  </si>
  <si>
    <t>МА01056</t>
  </si>
  <si>
    <t>ЕА24</t>
  </si>
  <si>
    <t>Полкодержатель граната, цвет- никель, бронза, золото</t>
  </si>
  <si>
    <t>ЕА05</t>
  </si>
  <si>
    <t>ЕА22</t>
  </si>
  <si>
    <t xml:space="preserve">     231/05/3</t>
  </si>
  <si>
    <t>ЕА02</t>
  </si>
  <si>
    <t>14.3</t>
  </si>
  <si>
    <t>ЕА04</t>
  </si>
  <si>
    <t>14.4</t>
  </si>
  <si>
    <t>FA04</t>
  </si>
  <si>
    <t>RG6853</t>
  </si>
  <si>
    <t xml:space="preserve">Полкодержатель П-образный с зажимом, для стекла 4-10мм, никель </t>
  </si>
  <si>
    <t>FА03</t>
  </si>
  <si>
    <t>ЕА35</t>
  </si>
  <si>
    <t>14.5</t>
  </si>
  <si>
    <t>ЕА13</t>
  </si>
  <si>
    <t>ЕА10</t>
  </si>
  <si>
    <t>ЕА34</t>
  </si>
  <si>
    <t>14.6</t>
  </si>
  <si>
    <t>14.7</t>
  </si>
  <si>
    <t>14.8</t>
  </si>
  <si>
    <t>14.9</t>
  </si>
  <si>
    <t>Менсолодержатель пеликан малый, никель (К-т 2 шт.)</t>
  </si>
  <si>
    <t>Менсолодержатель пеликан большой, никель (К-т 2 шт.)</t>
  </si>
  <si>
    <t>14.10</t>
  </si>
  <si>
    <t>14.11</t>
  </si>
  <si>
    <t>Менсолодержатель-уголок, L=117мм, хром глянец (К-т 2 шт.)</t>
  </si>
  <si>
    <t>14.12</t>
  </si>
  <si>
    <t>16.1/2</t>
  </si>
  <si>
    <t>16.3</t>
  </si>
  <si>
    <t>R1257.50S</t>
  </si>
  <si>
    <t>Профиль системы лицевой, алюминий, L=3900мм</t>
  </si>
  <si>
    <t>R6680.01</t>
  </si>
  <si>
    <t>Профиль-уплотнитель к столешнице, серый, L=4000мм</t>
  </si>
  <si>
    <t>24.2</t>
  </si>
  <si>
    <t>Бортик прямоугольный Н=15 алюминиевый, L=3900мм</t>
  </si>
  <si>
    <t>Бортик прямоугольный Н=80 алюминиевый, L=3900мм</t>
  </si>
  <si>
    <t xml:space="preserve">  Комплект торцевых заглушек для бортика арт.R3600</t>
  </si>
  <si>
    <t xml:space="preserve">  Комплект торцевых заглушек для бортика арт.R3610</t>
  </si>
  <si>
    <t>К1250.А50С/001</t>
  </si>
  <si>
    <t>Контейнер стандартный, алюминий, L=300мм</t>
  </si>
  <si>
    <t>К1250.А50С/002</t>
  </si>
  <si>
    <r>
      <t>Разделитель сетки</t>
    </r>
    <r>
      <rPr>
        <sz val="10"/>
        <color indexed="8"/>
        <rFont val="Times New Roman"/>
        <family val="1"/>
        <charset val="204"/>
      </rPr>
      <t>, 515х100 мм</t>
    </r>
  </si>
  <si>
    <r>
      <t>Направляющие</t>
    </r>
    <r>
      <rPr>
        <sz val="10"/>
        <color indexed="8"/>
        <rFont val="Times New Roman"/>
        <family val="1"/>
        <charset val="204"/>
      </rPr>
      <t>, 2 уровня,  65х495х475 мм</t>
    </r>
    <r>
      <rPr>
        <b/>
        <sz val="10"/>
        <color indexed="8"/>
        <rFont val="Times New Roman"/>
        <family val="1"/>
        <charset val="204"/>
      </rPr>
      <t xml:space="preserve">, </t>
    </r>
    <r>
      <rPr>
        <sz val="10"/>
        <color indexed="8"/>
        <rFont val="Times New Roman"/>
        <family val="1"/>
        <charset val="204"/>
      </rPr>
      <t>Для арт.: 004995,  004996</t>
    </r>
  </si>
  <si>
    <r>
      <t>Сетка универсальная</t>
    </r>
    <r>
      <rPr>
        <sz val="10"/>
        <color indexed="8"/>
        <rFont val="Times New Roman"/>
        <family val="1"/>
        <charset val="204"/>
      </rPr>
      <t>, 680х500х110 мм, Для арт.: 004993</t>
    </r>
  </si>
  <si>
    <r>
      <t>Сетка для обуви</t>
    </r>
    <r>
      <rPr>
        <sz val="10"/>
        <color indexed="8"/>
        <rFont val="Times New Roman"/>
        <family val="1"/>
        <charset val="204"/>
      </rPr>
      <t>, 675х510х110 мм, Для арт.: 004993</t>
    </r>
  </si>
  <si>
    <r>
      <t>Держатель с крючками  потолочный</t>
    </r>
    <r>
      <rPr>
        <sz val="10"/>
        <color indexed="8"/>
        <rFont val="Times New Roman"/>
        <family val="1"/>
        <charset val="204"/>
      </rPr>
      <t>, 340х52х30 мм</t>
    </r>
  </si>
  <si>
    <r>
      <t>Держатель с крючками настенный</t>
    </r>
    <r>
      <rPr>
        <sz val="10"/>
        <color indexed="8"/>
        <rFont val="Times New Roman"/>
        <family val="1"/>
        <charset val="204"/>
      </rPr>
      <t>, 340х52х30 мм</t>
    </r>
  </si>
  <si>
    <r>
      <t>Полка выдвижная</t>
    </r>
    <r>
      <rPr>
        <sz val="10"/>
        <color indexed="8"/>
        <rFont val="Times New Roman"/>
        <family val="1"/>
        <charset val="204"/>
      </rPr>
      <t>, 160х452х194 мм</t>
    </r>
  </si>
  <si>
    <r>
      <t>Держатель для брюк тройной, выдвижной</t>
    </r>
    <r>
      <rPr>
        <sz val="10"/>
        <color indexed="8"/>
        <rFont val="Times New Roman"/>
        <family val="1"/>
        <charset val="204"/>
      </rPr>
      <t>, 222х455х72 мм</t>
    </r>
  </si>
  <si>
    <r>
      <t>Держатель для  галстуков выдвижной</t>
    </r>
    <r>
      <rPr>
        <sz val="10"/>
        <color indexed="8"/>
        <rFont val="Times New Roman"/>
        <family val="1"/>
        <charset val="204"/>
      </rPr>
      <t>, 74х455х87 мм</t>
    </r>
  </si>
  <si>
    <r>
      <t>Держатель для галстуков и ремней</t>
    </r>
    <r>
      <rPr>
        <sz val="10"/>
        <color indexed="8"/>
        <rFont val="Times New Roman"/>
        <family val="1"/>
        <charset val="204"/>
      </rPr>
      <t>, 74х455х118 мм</t>
    </r>
  </si>
  <si>
    <r>
      <t xml:space="preserve">Держатель для галстуков ремней </t>
    </r>
    <r>
      <rPr>
        <sz val="10"/>
        <rFont val="Times New Roman"/>
        <family val="1"/>
        <charset val="204"/>
      </rPr>
      <t>160х135х1325</t>
    </r>
  </si>
  <si>
    <r>
      <t>Держатель для вешалок потолочный выдвижной</t>
    </r>
    <r>
      <rPr>
        <sz val="10"/>
        <color indexed="8"/>
        <rFont val="Times New Roman"/>
        <family val="1"/>
        <charset val="204"/>
      </rPr>
      <t>, 40х486х150 мм</t>
    </r>
  </si>
  <si>
    <r>
      <t>Держатель для галстуков</t>
    </r>
    <r>
      <rPr>
        <sz val="10"/>
        <rFont val="Times New Roman"/>
        <family val="1"/>
        <charset val="204"/>
      </rPr>
      <t xml:space="preserve"> 160х135х1325</t>
    </r>
  </si>
  <si>
    <r>
      <t>Держатель для ремней</t>
    </r>
    <r>
      <rPr>
        <sz val="10"/>
        <rFont val="Times New Roman"/>
        <family val="1"/>
        <charset val="204"/>
      </rPr>
      <t xml:space="preserve"> 160х135х1325</t>
    </r>
  </si>
  <si>
    <r>
      <t>Держатель для брюк (10 шт.) выдвижной</t>
    </r>
    <r>
      <rPr>
        <sz val="10"/>
        <color indexed="8"/>
        <rFont val="Times New Roman"/>
        <family val="1"/>
        <charset val="204"/>
      </rPr>
      <t>, 465х505х100 мм</t>
    </r>
  </si>
  <si>
    <r>
      <t>Держатель для вешалок боковой</t>
    </r>
    <r>
      <rPr>
        <sz val="10"/>
        <color indexed="8"/>
        <rFont val="Times New Roman"/>
        <family val="1"/>
        <charset val="204"/>
      </rPr>
      <t>, L 295 мм</t>
    </r>
  </si>
  <si>
    <r>
      <t>Держатель для галстуков откидной</t>
    </r>
    <r>
      <rPr>
        <sz val="10"/>
        <color indexed="8"/>
        <rFont val="Times New Roman"/>
        <family val="1"/>
        <charset val="204"/>
      </rPr>
      <t>, 320х160х25 мм</t>
    </r>
  </si>
  <si>
    <r>
      <t>Держатель для галстуков поворотный</t>
    </r>
    <r>
      <rPr>
        <sz val="10"/>
        <color indexed="8"/>
        <rFont val="Times New Roman"/>
        <family val="1"/>
        <charset val="204"/>
      </rPr>
      <t>,255х70х300 мм</t>
    </r>
  </si>
  <si>
    <r>
      <t>Держатель для брюк тройной откидной</t>
    </r>
    <r>
      <rPr>
        <sz val="10"/>
        <color indexed="8"/>
        <rFont val="Times New Roman"/>
        <family val="1"/>
        <charset val="204"/>
      </rPr>
      <t>, 500х265х315 мм</t>
    </r>
  </si>
  <si>
    <r>
      <t>Держатель для брюк веерный</t>
    </r>
    <r>
      <rPr>
        <sz val="10"/>
        <color indexed="8"/>
        <rFont val="Times New Roman"/>
        <family val="1"/>
        <charset val="204"/>
      </rPr>
      <t>, 430х430х75 мм</t>
    </r>
  </si>
  <si>
    <r>
      <t>Ведро для мусора, встраиваемое в столешницу</t>
    </r>
    <r>
      <rPr>
        <sz val="10"/>
        <color indexed="8"/>
        <rFont val="Times New Roman"/>
        <family val="1"/>
        <charset val="204"/>
      </rPr>
      <t>, дм. 310 мм, Н 280 мм, V 11 л.</t>
    </r>
  </si>
  <si>
    <r>
      <t>Ведро для мусора</t>
    </r>
    <r>
      <rPr>
        <sz val="10"/>
        <color indexed="8"/>
        <rFont val="Times New Roman"/>
        <family val="1"/>
        <charset val="204"/>
      </rPr>
      <t xml:space="preserve"> в тумбу  400 мм, V15 л., 470х360х300 мм</t>
    </r>
  </si>
  <si>
    <r>
      <t>Ведро для мусора</t>
    </r>
    <r>
      <rPr>
        <sz val="10"/>
        <color indexed="8"/>
        <rFont val="Times New Roman"/>
        <family val="1"/>
        <charset val="204"/>
      </rPr>
      <t xml:space="preserve"> в тумбу  450 мм, V19 л., 450х410х210 мм</t>
    </r>
  </si>
  <si>
    <r>
      <t>Ведро для мусора напольное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с педалью</t>
    </r>
    <r>
      <rPr>
        <sz val="10"/>
        <color indexed="8"/>
        <rFont val="Times New Roman"/>
        <family val="1"/>
        <charset val="204"/>
      </rPr>
      <t>, V 8 л., 312х375 мм</t>
    </r>
  </si>
  <si>
    <r>
      <t>Подставка на роликах</t>
    </r>
    <r>
      <rPr>
        <sz val="10"/>
        <color indexed="8"/>
        <rFont val="Times New Roman"/>
        <family val="1"/>
        <charset val="204"/>
      </rPr>
      <t>, хром глянец,  D 410 мм, Н 100 мм</t>
    </r>
  </si>
  <si>
    <r>
      <t>Пепельница напольная</t>
    </r>
    <r>
      <rPr>
        <sz val="10"/>
        <color indexed="8"/>
        <rFont val="Times New Roman"/>
        <family val="1"/>
        <charset val="204"/>
      </rPr>
      <t>, хром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глянец, D 260 мм, Н 950 мм</t>
    </r>
  </si>
  <si>
    <r>
      <t>Пепельница настенная</t>
    </r>
    <r>
      <rPr>
        <sz val="10"/>
        <color indexed="8"/>
        <rFont val="Times New Roman"/>
        <family val="1"/>
        <charset val="204"/>
      </rPr>
      <t>, хром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глянец,  D 260 мм, Н 300 мм</t>
    </r>
  </si>
  <si>
    <t>00 9047</t>
  </si>
  <si>
    <t>Держатель поворотный</t>
  </si>
  <si>
    <t>00 9048</t>
  </si>
  <si>
    <t>00 9049</t>
  </si>
  <si>
    <t>00 9050</t>
  </si>
  <si>
    <t>00 9051</t>
  </si>
  <si>
    <t>00 9055</t>
  </si>
  <si>
    <t>00 9058</t>
  </si>
  <si>
    <t>Полка круглая под бокалы</t>
  </si>
  <si>
    <t>00 9061</t>
  </si>
  <si>
    <t>01 9061</t>
  </si>
  <si>
    <t>00 9062</t>
  </si>
  <si>
    <t>01 9062</t>
  </si>
  <si>
    <t>00 9098</t>
  </si>
  <si>
    <t>00 9101</t>
  </si>
  <si>
    <t>00 9045</t>
  </si>
  <si>
    <t>00 9052</t>
  </si>
  <si>
    <t>00 9053</t>
  </si>
  <si>
    <t>00 9072</t>
  </si>
  <si>
    <t>00 9056</t>
  </si>
  <si>
    <t>00 9057</t>
  </si>
  <si>
    <t>Опора для ног</t>
  </si>
  <si>
    <t>00 9073</t>
  </si>
  <si>
    <t>00 9074</t>
  </si>
  <si>
    <t>00 9102</t>
  </si>
  <si>
    <t>Вешалка круглая</t>
  </si>
  <si>
    <t>00 9092</t>
  </si>
  <si>
    <t>Кронштейн для стола барного</t>
  </si>
  <si>
    <t>00 9063</t>
  </si>
  <si>
    <t>00 9107</t>
  </si>
  <si>
    <t>00 9108</t>
  </si>
  <si>
    <t>00 9109</t>
  </si>
  <si>
    <t>00 9075</t>
  </si>
  <si>
    <t>Держатель полок одинарный</t>
  </si>
  <si>
    <t>00 9097</t>
  </si>
  <si>
    <t>Держатель полок двойной</t>
  </si>
  <si>
    <t>00 9099</t>
  </si>
  <si>
    <t>Держатель для плечиков + комплект креплений</t>
  </si>
  <si>
    <t>00 9078</t>
  </si>
  <si>
    <t>00 9079</t>
  </si>
  <si>
    <t>00 9080</t>
  </si>
  <si>
    <t>Подставка для зонтов</t>
  </si>
  <si>
    <t>00 9081</t>
  </si>
  <si>
    <t>Вешалка для халатов</t>
  </si>
  <si>
    <t>00 9082</t>
  </si>
  <si>
    <t>Зеркало косметическое</t>
  </si>
  <si>
    <t>00 9083</t>
  </si>
  <si>
    <t>Держатель для фена</t>
  </si>
  <si>
    <t>00 9084</t>
  </si>
  <si>
    <t>Держатель для полотенец, кольцо</t>
  </si>
  <si>
    <t>00 9085</t>
  </si>
  <si>
    <t>00 9086</t>
  </si>
  <si>
    <t>Стакан</t>
  </si>
  <si>
    <t>00 9087</t>
  </si>
  <si>
    <t>Держатель для косметички</t>
  </si>
  <si>
    <t>00 9054</t>
  </si>
  <si>
    <t>-</t>
  </si>
  <si>
    <t>00 9043</t>
  </si>
  <si>
    <t>00 9044</t>
  </si>
  <si>
    <t>00 9059</t>
  </si>
  <si>
    <t>Крепление к столешнице</t>
  </si>
  <si>
    <t>00 9065</t>
  </si>
  <si>
    <t>Верхняя крышка крепления стойки</t>
  </si>
  <si>
    <t>00 9066</t>
  </si>
  <si>
    <t>Верхняя крышка декоративная</t>
  </si>
  <si>
    <t>00 9068</t>
  </si>
  <si>
    <t>Кольцо стопорное</t>
  </si>
  <si>
    <t>00 9069</t>
  </si>
  <si>
    <t>Кольцо декоративное</t>
  </si>
  <si>
    <t>00 9070</t>
  </si>
  <si>
    <t>Нижняя крышка крепления стойки</t>
  </si>
  <si>
    <t>00 9088</t>
  </si>
  <si>
    <t>Механизм крепления к потолку универсальный</t>
  </si>
  <si>
    <t>00 9100</t>
  </si>
  <si>
    <t>00 9150</t>
  </si>
  <si>
    <t>00 9151</t>
  </si>
  <si>
    <t>00 9152</t>
  </si>
  <si>
    <t>00 9103</t>
  </si>
  <si>
    <t>00 9105</t>
  </si>
  <si>
    <t>00 9104</t>
  </si>
  <si>
    <t>00 9106</t>
  </si>
  <si>
    <t>* - на заказ</t>
  </si>
  <si>
    <t>Системы подвески полок и менсол</t>
  </si>
  <si>
    <t>00 9020</t>
  </si>
  <si>
    <t>00 9021</t>
  </si>
  <si>
    <t>00 9022</t>
  </si>
  <si>
    <t>00 9024</t>
  </si>
  <si>
    <t>00 9025</t>
  </si>
  <si>
    <t>Крепление потолочное</t>
  </si>
  <si>
    <t>Аксессуары для кухонных ниш (рейлинги) -  программа «LINERO»</t>
  </si>
  <si>
    <t>Хром глянец (0005)</t>
  </si>
  <si>
    <t>00 8029</t>
  </si>
  <si>
    <t>00 8030</t>
  </si>
  <si>
    <t>Заглушка для труб</t>
  </si>
  <si>
    <t>00 8032</t>
  </si>
  <si>
    <t xml:space="preserve">Держатель для труб </t>
  </si>
  <si>
    <t>00 8034</t>
  </si>
  <si>
    <t>00 8058</t>
  </si>
  <si>
    <t>00 8036</t>
  </si>
  <si>
    <t>00 8146</t>
  </si>
  <si>
    <t>00 8038</t>
  </si>
  <si>
    <t>00 8147</t>
  </si>
  <si>
    <t>00 8039</t>
  </si>
  <si>
    <t>00 8040</t>
  </si>
  <si>
    <t>00 8041</t>
  </si>
  <si>
    <t>00 8042</t>
  </si>
  <si>
    <t>00 8043</t>
  </si>
  <si>
    <t>00 8044</t>
  </si>
  <si>
    <t>00 8045</t>
  </si>
  <si>
    <t>00 8046</t>
  </si>
  <si>
    <t>00 8047</t>
  </si>
  <si>
    <t>00 8048</t>
  </si>
  <si>
    <t>01 8048</t>
  </si>
  <si>
    <t>00 8050</t>
  </si>
  <si>
    <t>00 8051</t>
  </si>
  <si>
    <t>00 8052</t>
  </si>
  <si>
    <t>00 8053</t>
  </si>
  <si>
    <t>00 8054</t>
  </si>
  <si>
    <t>Крючок одинарный</t>
  </si>
  <si>
    <t>00 8056</t>
  </si>
  <si>
    <t>Крючок двойной</t>
  </si>
  <si>
    <t>00 8057</t>
  </si>
  <si>
    <t>00 8063</t>
  </si>
  <si>
    <t>00 8065</t>
  </si>
  <si>
    <t>00 8066</t>
  </si>
  <si>
    <t>00 8067</t>
  </si>
  <si>
    <t>00 8068</t>
  </si>
  <si>
    <t>00 8069</t>
  </si>
  <si>
    <t>00 8085</t>
  </si>
  <si>
    <t>00 9033</t>
  </si>
  <si>
    <t>00 8163</t>
  </si>
  <si>
    <t>Аксессуары для кухонных ниш (рейлинги) - программа «LINERO– 2000»</t>
  </si>
  <si>
    <t>Никель матовый</t>
  </si>
  <si>
    <t>(0005)</t>
  </si>
  <si>
    <t>00 8090</t>
  </si>
  <si>
    <t>00 8112</t>
  </si>
  <si>
    <t>00 8091</t>
  </si>
  <si>
    <t>00 8113</t>
  </si>
  <si>
    <t>00 8094</t>
  </si>
  <si>
    <t>Стакан тройной, 380х150х370 мм</t>
  </si>
  <si>
    <t>00 8095</t>
  </si>
  <si>
    <t xml:space="preserve">Полка комбинированная, 440х150х370 мм </t>
  </si>
  <si>
    <t>00 8096</t>
  </si>
  <si>
    <t>Полка для специй двойная, 380х80х275 мм</t>
  </si>
  <si>
    <t>00 8097</t>
  </si>
  <si>
    <t>Держатель для бутылок, 380х190х275 мм</t>
  </si>
  <si>
    <t>00 8098</t>
  </si>
  <si>
    <t>Полка для хозпринадлежностей, 501х150х275 мм</t>
  </si>
  <si>
    <t>00 8099</t>
  </si>
  <si>
    <t>Полотенцедержатель, L 570 мм</t>
  </si>
  <si>
    <t>00 8101</t>
  </si>
  <si>
    <t>Держатель с 6-ю крючками, L 380 мм</t>
  </si>
  <si>
    <t>00 8102</t>
  </si>
  <si>
    <t>Держатель для бумаги, 352х150х255 мм</t>
  </si>
  <si>
    <t>00 8103</t>
  </si>
  <si>
    <t>Полка одинарная, 440х150х275 мм</t>
  </si>
  <si>
    <t>00 8104</t>
  </si>
  <si>
    <t>Полка одинарная, стекло, 440х150х275 мм</t>
  </si>
  <si>
    <t>00 8105</t>
  </si>
  <si>
    <t>Держатель для блокнота, 145х150х275 мм</t>
  </si>
  <si>
    <t>00 8109</t>
  </si>
  <si>
    <t>Держатель для бумажных фильтров, 195х80х290 мм</t>
  </si>
  <si>
    <t>00 8110</t>
  </si>
  <si>
    <t>00 8111</t>
  </si>
  <si>
    <t>00 8114</t>
  </si>
  <si>
    <t>00 8115</t>
  </si>
  <si>
    <t>00 8116</t>
  </si>
  <si>
    <t>00 8117</t>
  </si>
  <si>
    <t>00 8118</t>
  </si>
  <si>
    <t>00 8120</t>
  </si>
  <si>
    <t>00 8121</t>
  </si>
  <si>
    <t>Держатель с 2-мя крючками, L 90 мм</t>
  </si>
  <si>
    <t>Аксессуары для ванных комнат</t>
  </si>
  <si>
    <t>Хром гл.</t>
  </si>
  <si>
    <t>00 9140</t>
  </si>
  <si>
    <t>00 9141</t>
  </si>
  <si>
    <t>00 9142</t>
  </si>
  <si>
    <t>00 9143</t>
  </si>
  <si>
    <t>00 9110</t>
  </si>
  <si>
    <t>00 9127</t>
  </si>
  <si>
    <t>00 9112</t>
  </si>
  <si>
    <t>00 9113</t>
  </si>
  <si>
    <t>00 9114</t>
  </si>
  <si>
    <t>00 9115</t>
  </si>
  <si>
    <t>00 9117</t>
  </si>
  <si>
    <t>00 9118</t>
  </si>
  <si>
    <t>00 9119</t>
  </si>
  <si>
    <t>00 9121</t>
  </si>
  <si>
    <t>00 9122</t>
  </si>
  <si>
    <t>00 9126</t>
  </si>
  <si>
    <t>00 1266</t>
  </si>
  <si>
    <t>Механизмы и сетки для ванных комнат</t>
  </si>
  <si>
    <t>00 4055</t>
  </si>
  <si>
    <t>Арт.: 004056,  004058 + ограничитель фасада</t>
  </si>
  <si>
    <t>Арт.: 004057,  004058 + ограничитель фасада</t>
  </si>
  <si>
    <t>Арт.: 004056,  001171</t>
  </si>
  <si>
    <t>Арт.: 009802,  009807,  009800,  009801</t>
  </si>
  <si>
    <t>04х36 мм.</t>
  </si>
  <si>
    <t>Вешалка 94х145, бронза</t>
  </si>
  <si>
    <t>11/451</t>
  </si>
  <si>
    <t>Вешалка 90х115, хром матовый</t>
  </si>
  <si>
    <t>PAG 05</t>
  </si>
  <si>
    <t>Вешалка L=340мм с 5-ю крючками, хром матовый</t>
  </si>
  <si>
    <t>8.1</t>
  </si>
  <si>
    <t>KLOK</t>
  </si>
  <si>
    <t>8.2</t>
  </si>
  <si>
    <t>MGM.100</t>
  </si>
  <si>
    <t>8.3</t>
  </si>
  <si>
    <t>Подъёмник для секретера L=247мм, малый</t>
  </si>
  <si>
    <t>Подъёмник для секретера L=343мм, большой</t>
  </si>
  <si>
    <t>8.10</t>
  </si>
  <si>
    <t>03.3672.120.001</t>
  </si>
  <si>
    <t>03.3672.120.002</t>
  </si>
  <si>
    <t>03.3672.120.003</t>
  </si>
  <si>
    <t>03.3672.120.004</t>
  </si>
  <si>
    <t>03.3672.120.005</t>
  </si>
  <si>
    <t>03.3672.120.006</t>
  </si>
  <si>
    <t>Крепеж трубы-делителя, серый пластик</t>
  </si>
  <si>
    <t>Направляющие</t>
  </si>
  <si>
    <t>18.6</t>
  </si>
  <si>
    <t>Светильники</t>
  </si>
  <si>
    <t>19.1</t>
  </si>
  <si>
    <t>АСТРА</t>
  </si>
  <si>
    <t>Заглушка  декоративная d=10мм, белая (за упаковку 2000 шт.)</t>
  </si>
  <si>
    <t>Заглушка  декоративная d=10мм, коричневая (за упаковку 2000 шт.)</t>
  </si>
  <si>
    <t>Шайба опорная, d1=5мм, d2=7мм, H=6мм, металл</t>
  </si>
  <si>
    <t xml:space="preserve"> 13.9</t>
  </si>
  <si>
    <t>0048.ХХ</t>
  </si>
  <si>
    <t xml:space="preserve">    лист</t>
  </si>
  <si>
    <t>Клип-стяжка Salice одинарная с крышечкой, ДСП&gt;16, коричневая</t>
  </si>
  <si>
    <t>ВТ1902</t>
  </si>
  <si>
    <t>Бочонок для стяжки фасада (за упаковку 100 шт)</t>
  </si>
  <si>
    <t>GR1402</t>
  </si>
  <si>
    <t>Винт для стяжки фасада под отвертку (за упаковку 100 шт)</t>
  </si>
  <si>
    <t>GR2402</t>
  </si>
  <si>
    <t>Винт для стяжки фасада под ключ (за упаковку 100 шт)</t>
  </si>
  <si>
    <t>TR1202</t>
  </si>
  <si>
    <t>Втулка с резьбой М6 для стяжки фасада (за упаковку 100 шт)</t>
  </si>
  <si>
    <t>TR1602</t>
  </si>
  <si>
    <t>Втулка двусторонняя для стяжки фасада (за упаковку 100 шт)</t>
  </si>
  <si>
    <t>BS0903</t>
  </si>
  <si>
    <t>Бусола разжимная для стяжки фасада (за упаковку 100 шт)</t>
  </si>
  <si>
    <t>Стяжка конфирмат 5х38мм, под отвёртку (за упаковку 1500шт)</t>
  </si>
  <si>
    <t>ВТ2202</t>
  </si>
  <si>
    <t>ВТ2302</t>
  </si>
  <si>
    <t>VТ4002</t>
  </si>
  <si>
    <t>AIRON-2</t>
  </si>
  <si>
    <t>Светильник AIRON сенсорный, комплект из 3-х штук + трансформатор 60W</t>
  </si>
  <si>
    <t>AIRON-3</t>
  </si>
  <si>
    <t>Светильник AIRON угловой, комплект из 1-й штуки + трансформатор 60W</t>
  </si>
  <si>
    <t>AIRON-4</t>
  </si>
  <si>
    <t xml:space="preserve">Ручка-кнопка, бронза, d=30мм                                                                               </t>
  </si>
  <si>
    <t xml:space="preserve">Ручка-кнопка, бронза, d=30мм                                                                           </t>
  </si>
  <si>
    <t>30.38</t>
  </si>
  <si>
    <t>15144Z03800</t>
  </si>
  <si>
    <t>Ручка-серьга, бронза, габариты 38х36мм</t>
  </si>
  <si>
    <t>Ручка-серьга, старое серебро, габариты 21х80мм</t>
  </si>
  <si>
    <t>30.39</t>
  </si>
  <si>
    <t xml:space="preserve">Ручка-кнопка, бронза+керамика с цветком, d=30мм </t>
  </si>
  <si>
    <t>Ручка-кнопка, золото+керамика с цветком, габариты 34х25мм</t>
  </si>
  <si>
    <t>30.40</t>
  </si>
  <si>
    <t>227740.693</t>
  </si>
  <si>
    <t xml:space="preserve">Ручка-кнопка, керамика, d=30мм                                                                           </t>
  </si>
  <si>
    <t>24134Z07300</t>
  </si>
  <si>
    <t>Ручка-кнопка, бронза с эмалью, 32мм</t>
  </si>
  <si>
    <t>Р16.01.145.15</t>
  </si>
  <si>
    <r>
      <t>Комплект</t>
    </r>
    <r>
      <rPr>
        <b/>
        <sz val="10"/>
        <rFont val="Times New Roman CE"/>
        <family val="1"/>
        <charset val="238"/>
      </rPr>
      <t xml:space="preserve"> «Волшебный уголок Н</t>
    </r>
    <r>
      <rPr>
        <sz val="10"/>
        <rFont val="Times New Roman CE"/>
        <family val="1"/>
        <charset val="238"/>
      </rPr>
      <t xml:space="preserve"> </t>
    </r>
    <r>
      <rPr>
        <b/>
        <sz val="10"/>
        <rFont val="Times New Roman CE"/>
        <family val="1"/>
        <charset val="238"/>
      </rPr>
      <t>525 мм, Soft Stop, »</t>
    </r>
    <r>
      <rPr>
        <sz val="10"/>
        <rFont val="Times New Roman CE"/>
        <family val="1"/>
        <charset val="238"/>
      </rPr>
      <t xml:space="preserve">,  </t>
    </r>
    <r>
      <rPr>
        <b/>
        <sz val="10"/>
        <rFont val="Times New Roman CE"/>
        <family val="1"/>
        <charset val="238"/>
      </rPr>
      <t>прав./лев.</t>
    </r>
  </si>
  <si>
    <t>4 сетка. Арт.: 016203 или 016204, 016211, 006207</t>
  </si>
  <si>
    <r>
      <t>Комплект</t>
    </r>
    <r>
      <rPr>
        <b/>
        <sz val="10"/>
        <rFont val="Times New Roman CE"/>
        <family val="1"/>
        <charset val="238"/>
      </rPr>
      <t xml:space="preserve"> «Волшебный уголок Н</t>
    </r>
    <r>
      <rPr>
        <sz val="10"/>
        <rFont val="Times New Roman CE"/>
        <family val="1"/>
        <charset val="238"/>
      </rPr>
      <t xml:space="preserve"> </t>
    </r>
    <r>
      <rPr>
        <b/>
        <sz val="10"/>
        <rFont val="Times New Roman CE"/>
        <family val="1"/>
        <charset val="238"/>
      </rPr>
      <t>525 мм, Soft Stop, Arena»</t>
    </r>
    <r>
      <rPr>
        <sz val="10"/>
        <rFont val="Times New Roman CE"/>
        <family val="1"/>
        <charset val="238"/>
      </rPr>
      <t xml:space="preserve">, </t>
    </r>
    <r>
      <rPr>
        <b/>
        <sz val="10"/>
        <rFont val="Times New Roman CE"/>
        <family val="1"/>
        <charset val="238"/>
      </rPr>
      <t>прав./лев.</t>
    </r>
  </si>
  <si>
    <t>4 полки Arena Арт.: 016203 или 016204, 016211, 016207</t>
  </si>
  <si>
    <r>
      <t>Комплект</t>
    </r>
    <r>
      <rPr>
        <b/>
        <sz val="10"/>
        <rFont val="Times New Roman CE"/>
        <family val="1"/>
        <charset val="238"/>
      </rPr>
      <t xml:space="preserve"> «Волшебный уголок</t>
    </r>
    <r>
      <rPr>
        <sz val="10"/>
        <rFont val="Times New Roman CE"/>
        <family val="1"/>
        <charset val="238"/>
      </rPr>
      <t xml:space="preserve"> </t>
    </r>
    <r>
      <rPr>
        <b/>
        <sz val="10"/>
        <rFont val="Times New Roman CE"/>
        <family val="1"/>
        <charset val="238"/>
      </rPr>
      <t>Н 1225 мм»</t>
    </r>
    <r>
      <rPr>
        <sz val="10"/>
        <rFont val="Times New Roman CE"/>
        <family val="1"/>
        <charset val="238"/>
      </rPr>
      <t xml:space="preserve">, </t>
    </r>
    <r>
      <rPr>
        <b/>
        <sz val="10"/>
        <rFont val="Times New Roman CE"/>
        <family val="1"/>
        <charset val="238"/>
      </rPr>
      <t>прав./лев.</t>
    </r>
  </si>
  <si>
    <t>8 сеток. Арт.: 016209 или 016210, 016211, 006207(2)</t>
  </si>
  <si>
    <r>
      <t>Комплект</t>
    </r>
    <r>
      <rPr>
        <b/>
        <sz val="10"/>
        <rFont val="Times New Roman CE"/>
        <family val="1"/>
        <charset val="238"/>
      </rPr>
      <t xml:space="preserve"> «Волшебный уголок Н 1225 мм, Arena»</t>
    </r>
    <r>
      <rPr>
        <sz val="10"/>
        <rFont val="Times New Roman CE"/>
        <family val="1"/>
        <charset val="238"/>
      </rPr>
      <t xml:space="preserve">, </t>
    </r>
    <r>
      <rPr>
        <b/>
        <sz val="10"/>
        <rFont val="Times New Roman CE"/>
        <family val="1"/>
        <charset val="238"/>
      </rPr>
      <t>прав./лев.</t>
    </r>
  </si>
  <si>
    <t>8 полок Arena. Арт.: 016209 или 016210, 016211, 016207(2)</t>
  </si>
  <si>
    <r>
      <t>Комплект</t>
    </r>
    <r>
      <rPr>
        <b/>
        <sz val="10"/>
        <rFont val="Times New Roman CE"/>
        <family val="1"/>
        <charset val="238"/>
      </rPr>
      <t xml:space="preserve"> «Карусель-750, ½»,  </t>
    </r>
    <r>
      <rPr>
        <sz val="10"/>
        <rFont val="Times New Roman CE"/>
        <family val="1"/>
        <charset val="238"/>
      </rPr>
      <t>2 полки 180</t>
    </r>
    <r>
      <rPr>
        <vertAlign val="superscript"/>
        <sz val="10"/>
        <rFont val="Times New Roman CE"/>
        <family val="1"/>
        <charset val="238"/>
      </rPr>
      <t>0</t>
    </r>
    <r>
      <rPr>
        <sz val="10"/>
        <rFont val="Times New Roman CE"/>
        <family val="1"/>
        <charset val="238"/>
      </rPr>
      <t>, сетка</t>
    </r>
  </si>
  <si>
    <r>
      <t>Комплект</t>
    </r>
    <r>
      <rPr>
        <b/>
        <sz val="10"/>
        <rFont val="Times New Roman CE"/>
        <family val="1"/>
        <charset val="238"/>
      </rPr>
      <t xml:space="preserve"> «Карусель-750, ½, Anti-Slip»,  </t>
    </r>
    <r>
      <rPr>
        <sz val="10"/>
        <rFont val="Times New Roman CE"/>
        <family val="1"/>
        <charset val="238"/>
      </rPr>
      <t>2 полки 180</t>
    </r>
    <r>
      <rPr>
        <vertAlign val="superscript"/>
        <sz val="10"/>
        <rFont val="Times New Roman CE"/>
        <family val="1"/>
        <charset val="238"/>
      </rPr>
      <t>0</t>
    </r>
    <r>
      <rPr>
        <sz val="10"/>
        <rFont val="Times New Roman CE"/>
        <family val="1"/>
        <charset val="238"/>
      </rPr>
      <t>, сетка</t>
    </r>
  </si>
  <si>
    <r>
      <t>Комплект</t>
    </r>
    <r>
      <rPr>
        <b/>
        <sz val="10"/>
        <rFont val="Times New Roman CE"/>
        <family val="1"/>
        <charset val="238"/>
      </rPr>
      <t xml:space="preserve"> «Карусель - 750»</t>
    </r>
    <r>
      <rPr>
        <sz val="10"/>
        <rFont val="Times New Roman CE"/>
        <family val="1"/>
        <charset val="238"/>
      </rPr>
      <t>, 2 полки</t>
    </r>
  </si>
  <si>
    <r>
      <t>Комплект</t>
    </r>
    <r>
      <rPr>
        <b/>
        <sz val="10"/>
        <rFont val="Times New Roman CE"/>
        <family val="1"/>
        <charset val="238"/>
      </rPr>
      <t xml:space="preserve"> «Карусель – 750, Anti-Slip»</t>
    </r>
    <r>
      <rPr>
        <sz val="10"/>
        <rFont val="Times New Roman CE"/>
        <family val="1"/>
        <charset val="238"/>
      </rPr>
      <t>, 2 полки</t>
    </r>
  </si>
  <si>
    <r>
      <t>Комплект</t>
    </r>
    <r>
      <rPr>
        <b/>
        <sz val="10"/>
        <rFont val="Times New Roman CE"/>
        <family val="1"/>
        <charset val="238"/>
      </rPr>
      <t xml:space="preserve"> «Карусель - 820»</t>
    </r>
    <r>
      <rPr>
        <sz val="10"/>
        <rFont val="Times New Roman CE"/>
        <family val="1"/>
        <charset val="238"/>
      </rPr>
      <t xml:space="preserve"> , 2 полки</t>
    </r>
  </si>
  <si>
    <r>
      <t>Комплект</t>
    </r>
    <r>
      <rPr>
        <b/>
        <sz val="10"/>
        <rFont val="Times New Roman CE"/>
        <family val="1"/>
        <charset val="238"/>
      </rPr>
      <t xml:space="preserve"> «Карусель - 820, Anti-Slip»</t>
    </r>
    <r>
      <rPr>
        <sz val="10"/>
        <rFont val="Times New Roman CE"/>
        <family val="1"/>
        <charset val="238"/>
      </rPr>
      <t xml:space="preserve"> , 2 полки</t>
    </r>
  </si>
  <si>
    <r>
      <t xml:space="preserve">Комплект </t>
    </r>
    <r>
      <rPr>
        <b/>
        <sz val="10"/>
        <rFont val="Times New Roman CE"/>
        <family val="1"/>
        <charset val="238"/>
      </rPr>
      <t>«Карусель –820, ¾»</t>
    </r>
    <r>
      <rPr>
        <sz val="10"/>
        <rFont val="Times New Roman CE"/>
        <family val="1"/>
        <charset val="238"/>
      </rPr>
      <t xml:space="preserve">, 2 полки </t>
    </r>
  </si>
  <si>
    <r>
      <t xml:space="preserve">Комплект </t>
    </r>
    <r>
      <rPr>
        <b/>
        <sz val="10"/>
        <rFont val="Times New Roman CE"/>
        <family val="1"/>
        <charset val="238"/>
      </rPr>
      <t>«Карусель –820, ¾, Anti-Slip»</t>
    </r>
    <r>
      <rPr>
        <sz val="10"/>
        <rFont val="Times New Roman CE"/>
        <family val="1"/>
        <charset val="238"/>
      </rPr>
      <t>, 2 полки</t>
    </r>
  </si>
  <si>
    <r>
      <t>Комплект</t>
    </r>
    <r>
      <rPr>
        <b/>
        <sz val="10"/>
        <rFont val="Times New Roman CE"/>
        <family val="1"/>
        <charset val="238"/>
      </rPr>
      <t xml:space="preserve"> «Карусель - 810,  Гармошка»</t>
    </r>
    <r>
      <rPr>
        <sz val="10"/>
        <rFont val="Times New Roman CE"/>
        <family val="1"/>
        <charset val="238"/>
      </rPr>
      <t xml:space="preserve"> , 2 полки</t>
    </r>
  </si>
  <si>
    <r>
      <t>Комплект</t>
    </r>
    <r>
      <rPr>
        <b/>
        <sz val="10"/>
        <rFont val="Times New Roman CE"/>
        <family val="1"/>
        <charset val="238"/>
      </rPr>
      <t xml:space="preserve"> «Карусель - 810,  Гармошка, Anti-Slip»</t>
    </r>
    <r>
      <rPr>
        <sz val="10"/>
        <rFont val="Times New Roman CE"/>
        <family val="1"/>
        <charset val="238"/>
      </rPr>
      <t xml:space="preserve"> , 2 полки</t>
    </r>
  </si>
  <si>
    <r>
      <t xml:space="preserve">Комплект </t>
    </r>
    <r>
      <rPr>
        <b/>
        <sz val="10"/>
        <rFont val="Times New Roman CE"/>
        <family val="1"/>
        <charset val="238"/>
      </rPr>
      <t>«REVO 90</t>
    </r>
    <r>
      <rPr>
        <b/>
        <vertAlign val="superscript"/>
        <sz val="10"/>
        <rFont val="Times New Roman CE"/>
        <family val="1"/>
        <charset val="238"/>
      </rPr>
      <t>o</t>
    </r>
    <r>
      <rPr>
        <b/>
        <sz val="10"/>
        <rFont val="Times New Roman CE"/>
        <family val="1"/>
        <charset val="238"/>
      </rPr>
      <t>»</t>
    </r>
    <r>
      <rPr>
        <sz val="10"/>
        <rFont val="Times New Roman CE"/>
        <family val="1"/>
        <charset val="238"/>
      </rPr>
      <t>, 2 полки</t>
    </r>
  </si>
  <si>
    <r>
      <t xml:space="preserve">Комплект </t>
    </r>
    <r>
      <rPr>
        <b/>
        <sz val="10"/>
        <rFont val="Times New Roman CE"/>
        <family val="1"/>
        <charset val="238"/>
      </rPr>
      <t>«REVO 90</t>
    </r>
    <r>
      <rPr>
        <b/>
        <vertAlign val="superscript"/>
        <sz val="10"/>
        <rFont val="Times New Roman CE"/>
        <family val="1"/>
        <charset val="238"/>
      </rPr>
      <t>o</t>
    </r>
    <r>
      <rPr>
        <b/>
        <sz val="10"/>
        <rFont val="Times New Roman CE"/>
        <family val="1"/>
        <charset val="238"/>
      </rPr>
      <t xml:space="preserve"> Anti-Slip»</t>
    </r>
    <r>
      <rPr>
        <sz val="10"/>
        <rFont val="Times New Roman CE"/>
        <family val="1"/>
        <charset val="238"/>
      </rPr>
      <t>, 2 полки</t>
    </r>
  </si>
  <si>
    <r>
      <t>Комплект</t>
    </r>
    <r>
      <rPr>
        <b/>
        <sz val="10"/>
        <rFont val="Times New Roman CE"/>
        <family val="1"/>
        <charset val="238"/>
      </rPr>
      <t xml:space="preserve"> «Пуш-тумба, бук»</t>
    </r>
    <r>
      <rPr>
        <sz val="10"/>
        <rFont val="Times New Roman CE"/>
        <family val="1"/>
        <charset val="238"/>
      </rPr>
      <t>, 2 полки, фасад – алюминий</t>
    </r>
  </si>
  <si>
    <r>
      <t>Комплект</t>
    </r>
    <r>
      <rPr>
        <b/>
        <sz val="10"/>
        <rFont val="Times New Roman CE"/>
        <family val="1"/>
        <charset val="238"/>
      </rPr>
      <t xml:space="preserve"> «Пуш-тумба, бук, Anti-Slip»</t>
    </r>
    <r>
      <rPr>
        <sz val="10"/>
        <rFont val="Times New Roman CE"/>
        <family val="1"/>
        <charset val="238"/>
      </rPr>
      <t xml:space="preserve">, </t>
    </r>
  </si>
  <si>
    <r>
      <t>Комплект</t>
    </r>
    <r>
      <rPr>
        <b/>
        <sz val="10"/>
        <rFont val="Times New Roman CE"/>
        <family val="1"/>
        <charset val="238"/>
      </rPr>
      <t xml:space="preserve"> «Пуш-тумба, гранит»</t>
    </r>
    <r>
      <rPr>
        <sz val="10"/>
        <rFont val="Times New Roman CE"/>
        <family val="1"/>
        <charset val="238"/>
      </rPr>
      <t>, 2 полки, фасад – алюминий</t>
    </r>
  </si>
  <si>
    <r>
      <t>Комплект</t>
    </r>
    <r>
      <rPr>
        <b/>
        <sz val="10"/>
        <rFont val="Times New Roman CE"/>
        <family val="1"/>
        <charset val="238"/>
      </rPr>
      <t xml:space="preserve"> «Пуш-тумба, гранит, Anti-Slip»</t>
    </r>
    <r>
      <rPr>
        <sz val="10"/>
        <rFont val="Times New Roman CE"/>
        <family val="1"/>
        <charset val="238"/>
      </rPr>
      <t xml:space="preserve">, </t>
    </r>
  </si>
  <si>
    <t xml:space="preserve">Арт.: 006834, 0068350051 или 0368350051, 006832,  </t>
  </si>
  <si>
    <r>
      <t>Комплект</t>
    </r>
    <r>
      <rPr>
        <b/>
        <sz val="10"/>
        <rFont val="Times New Roman CE"/>
        <family val="1"/>
        <charset val="238"/>
      </rPr>
      <t xml:space="preserve"> «Пуш-тумба»</t>
    </r>
    <r>
      <rPr>
        <sz val="10"/>
        <rFont val="Times New Roman CE"/>
        <family val="1"/>
        <charset val="238"/>
      </rPr>
      <t>, без фасада и разделочной доски</t>
    </r>
  </si>
  <si>
    <r>
      <t>Комплект</t>
    </r>
    <r>
      <rPr>
        <b/>
        <sz val="10"/>
        <rFont val="Times New Roman CE"/>
        <family val="1"/>
        <charset val="238"/>
      </rPr>
      <t xml:space="preserve"> «Пуш-тумба, Anti-Slip» </t>
    </r>
    <r>
      <rPr>
        <sz val="10"/>
        <rFont val="Times New Roman CE"/>
        <family val="1"/>
        <charset val="238"/>
      </rPr>
      <t>без фасада и разделочной доски</t>
    </r>
  </si>
  <si>
    <r>
      <t xml:space="preserve">Комплект </t>
    </r>
    <r>
      <rPr>
        <b/>
        <sz val="10"/>
        <rFont val="Times New Roman CE"/>
        <family val="1"/>
        <charset val="238"/>
      </rPr>
      <t>«REVO 45</t>
    </r>
    <r>
      <rPr>
        <b/>
        <vertAlign val="superscript"/>
        <sz val="10"/>
        <rFont val="Times New Roman CE"/>
        <family val="1"/>
        <charset val="238"/>
      </rPr>
      <t>o</t>
    </r>
    <r>
      <rPr>
        <b/>
        <sz val="10"/>
        <rFont val="Times New Roman CE"/>
        <family val="1"/>
        <charset val="238"/>
      </rPr>
      <t xml:space="preserve"> Anti-Slip»</t>
    </r>
    <r>
      <rPr>
        <sz val="10"/>
        <rFont val="Times New Roman CE"/>
        <family val="1"/>
        <charset val="238"/>
      </rPr>
      <t>, бук, 2 полки</t>
    </r>
  </si>
  <si>
    <r>
      <t xml:space="preserve">Комплект </t>
    </r>
    <r>
      <rPr>
        <b/>
        <sz val="10"/>
        <rFont val="Times New Roman CE"/>
        <family val="1"/>
        <charset val="238"/>
      </rPr>
      <t>«REVO 45</t>
    </r>
    <r>
      <rPr>
        <b/>
        <vertAlign val="superscript"/>
        <sz val="10"/>
        <rFont val="Times New Roman CE"/>
        <family val="1"/>
        <charset val="238"/>
      </rPr>
      <t>o</t>
    </r>
    <r>
      <rPr>
        <b/>
        <sz val="10"/>
        <rFont val="Times New Roman CE"/>
        <family val="1"/>
        <charset val="238"/>
      </rPr>
      <t xml:space="preserve"> Anti-Slip»</t>
    </r>
    <r>
      <rPr>
        <sz val="10"/>
        <rFont val="Times New Roman CE"/>
        <family val="1"/>
        <charset val="238"/>
      </rPr>
      <t>, гранит, 2 полки</t>
    </r>
  </si>
  <si>
    <r>
      <t xml:space="preserve">Комплект </t>
    </r>
    <r>
      <rPr>
        <b/>
        <sz val="10"/>
        <rFont val="Times New Roman CE"/>
        <family val="1"/>
        <charset val="238"/>
      </rPr>
      <t>«REVO 45</t>
    </r>
    <r>
      <rPr>
        <b/>
        <vertAlign val="superscript"/>
        <sz val="10"/>
        <rFont val="Times New Roman CE"/>
        <family val="1"/>
        <charset val="238"/>
      </rPr>
      <t>o</t>
    </r>
    <r>
      <rPr>
        <b/>
        <sz val="10"/>
        <rFont val="Times New Roman CE"/>
        <family val="1"/>
        <charset val="238"/>
      </rPr>
      <t xml:space="preserve"> Anti-Slip»</t>
    </r>
    <r>
      <rPr>
        <sz val="10"/>
        <rFont val="Times New Roman CE"/>
        <family val="1"/>
        <charset val="238"/>
      </rPr>
      <t>, 2 полки, без фасада и разделочной доски</t>
    </r>
  </si>
  <si>
    <r>
      <t>Комплект</t>
    </r>
    <r>
      <rPr>
        <b/>
        <sz val="10"/>
        <rFont val="Times New Roman CE"/>
        <family val="1"/>
        <charset val="238"/>
      </rPr>
      <t xml:space="preserve"> «Пуш-полка-720»</t>
    </r>
    <r>
      <rPr>
        <sz val="10"/>
        <rFont val="Times New Roman CE"/>
        <family val="1"/>
        <charset val="238"/>
      </rPr>
      <t xml:space="preserve"> , фасад – алюминий, 2 полки</t>
    </r>
  </si>
  <si>
    <r>
      <t>Комплект</t>
    </r>
    <r>
      <rPr>
        <b/>
        <sz val="10"/>
        <rFont val="Times New Roman CE"/>
        <family val="1"/>
        <charset val="238"/>
      </rPr>
      <t xml:space="preserve"> «Пуш-полка-720, Anti-Slip»</t>
    </r>
    <r>
      <rPr>
        <sz val="10"/>
        <rFont val="Times New Roman CE"/>
        <family val="1"/>
        <charset val="238"/>
      </rPr>
      <t xml:space="preserve">, </t>
    </r>
  </si>
  <si>
    <r>
      <t>Комплект</t>
    </r>
    <r>
      <rPr>
        <b/>
        <sz val="10"/>
        <rFont val="Times New Roman CE"/>
        <family val="1"/>
        <charset val="238"/>
      </rPr>
      <t xml:space="preserve"> «Пуш-полка-1000»</t>
    </r>
    <r>
      <rPr>
        <sz val="10"/>
        <rFont val="Times New Roman CE"/>
        <family val="1"/>
        <charset val="238"/>
      </rPr>
      <t xml:space="preserve"> , фасад – алюминий, 3 полки</t>
    </r>
  </si>
  <si>
    <r>
      <t>Комплект</t>
    </r>
    <r>
      <rPr>
        <b/>
        <sz val="10"/>
        <rFont val="Times New Roman CE"/>
        <family val="1"/>
        <charset val="238"/>
      </rPr>
      <t xml:space="preserve"> «Пуш-полка-1000, Anti-Slip»</t>
    </r>
    <r>
      <rPr>
        <sz val="10"/>
        <rFont val="Times New Roman CE"/>
        <family val="1"/>
        <charset val="238"/>
      </rPr>
      <t>,</t>
    </r>
  </si>
  <si>
    <r>
      <t>Комплект</t>
    </r>
    <r>
      <rPr>
        <b/>
        <sz val="10"/>
        <rFont val="Times New Roman CE"/>
        <family val="1"/>
        <charset val="238"/>
      </rPr>
      <t xml:space="preserve"> «Пуш-полка-1500»</t>
    </r>
    <r>
      <rPr>
        <sz val="10"/>
        <rFont val="Times New Roman CE"/>
        <family val="1"/>
        <charset val="238"/>
      </rPr>
      <t xml:space="preserve"> , фасад – алюминий, 4 полки</t>
    </r>
  </si>
  <si>
    <r>
      <t>Комплект</t>
    </r>
    <r>
      <rPr>
        <b/>
        <sz val="10"/>
        <rFont val="Times New Roman CE"/>
        <family val="1"/>
        <charset val="238"/>
      </rPr>
      <t xml:space="preserve"> «Пуш-полка-1500, Anti-Slip»</t>
    </r>
    <r>
      <rPr>
        <sz val="10"/>
        <rFont val="Times New Roman CE"/>
        <family val="1"/>
        <charset val="238"/>
      </rPr>
      <t xml:space="preserve"> , </t>
    </r>
  </si>
  <si>
    <r>
      <t>Комплект</t>
    </r>
    <r>
      <rPr>
        <b/>
        <sz val="10"/>
        <rFont val="Times New Roman CE"/>
        <family val="1"/>
        <charset val="238"/>
      </rPr>
      <t xml:space="preserve"> «Карусель - 480», </t>
    </r>
    <r>
      <rPr>
        <sz val="10"/>
        <rFont val="Times New Roman CE"/>
        <family val="1"/>
        <charset val="238"/>
      </rPr>
      <t xml:space="preserve"> 2 полки</t>
    </r>
  </si>
  <si>
    <r>
      <t>Комплект</t>
    </r>
    <r>
      <rPr>
        <b/>
        <sz val="10"/>
        <rFont val="Times New Roman CE"/>
        <family val="1"/>
        <charset val="238"/>
      </rPr>
      <t xml:space="preserve"> «Карусель - 480, Anti-Slip», </t>
    </r>
    <r>
      <rPr>
        <sz val="10"/>
        <rFont val="Times New Roman CE"/>
        <family val="1"/>
        <charset val="238"/>
      </rPr>
      <t xml:space="preserve"> 2 полки</t>
    </r>
    <r>
      <rPr>
        <b/>
        <vertAlign val="superscript"/>
        <sz val="10"/>
        <rFont val="Times New Roman CE"/>
        <family val="1"/>
        <charset val="238"/>
      </rPr>
      <t xml:space="preserve">    </t>
    </r>
  </si>
  <si>
    <r>
      <t xml:space="preserve">Комплект </t>
    </r>
    <r>
      <rPr>
        <b/>
        <sz val="10"/>
        <rFont val="Times New Roman CE"/>
        <family val="1"/>
        <charset val="238"/>
      </rPr>
      <t>«Твистер-500, 2 полки»</t>
    </r>
    <r>
      <rPr>
        <sz val="10"/>
        <rFont val="Times New Roman CE"/>
        <family val="1"/>
        <charset val="238"/>
      </rPr>
      <t>, Н 659-769 мм</t>
    </r>
  </si>
  <si>
    <r>
      <t xml:space="preserve">Комплект </t>
    </r>
    <r>
      <rPr>
        <b/>
        <sz val="10"/>
        <rFont val="Times New Roman CE"/>
        <family val="1"/>
        <charset val="238"/>
      </rPr>
      <t>«Твистер-500, 2 полки, Anti-Slip»</t>
    </r>
    <r>
      <rPr>
        <sz val="10"/>
        <rFont val="Times New Roman CE"/>
        <family val="1"/>
        <charset val="238"/>
      </rPr>
      <t>, Н 659-769 мм</t>
    </r>
  </si>
  <si>
    <r>
      <t>Комплект</t>
    </r>
    <r>
      <rPr>
        <b/>
        <sz val="10"/>
        <rFont val="Times New Roman CE"/>
        <family val="1"/>
        <charset val="238"/>
      </rPr>
      <t xml:space="preserve"> «Твистер-500, 3 полки»</t>
    </r>
    <r>
      <rPr>
        <sz val="10"/>
        <rFont val="Times New Roman CE"/>
        <family val="1"/>
        <charset val="238"/>
      </rPr>
      <t>, Н 812-922 мм</t>
    </r>
  </si>
  <si>
    <r>
      <t>Комплект</t>
    </r>
    <r>
      <rPr>
        <b/>
        <sz val="10"/>
        <rFont val="Times New Roman CE"/>
        <family val="1"/>
        <charset val="238"/>
      </rPr>
      <t xml:space="preserve"> «Твистер-500, 3 полки, Anti-Slip»</t>
    </r>
    <r>
      <rPr>
        <sz val="10"/>
        <rFont val="Times New Roman CE"/>
        <family val="1"/>
        <charset val="238"/>
      </rPr>
      <t xml:space="preserve">, Н 812-922 мм </t>
    </r>
  </si>
  <si>
    <r>
      <t>Комплект</t>
    </r>
    <r>
      <rPr>
        <b/>
        <sz val="10"/>
        <rFont val="Times New Roman CE"/>
        <family val="1"/>
        <charset val="238"/>
      </rPr>
      <t xml:space="preserve"> «Тандем Шкаф-300», </t>
    </r>
    <r>
      <rPr>
        <sz val="10"/>
        <rFont val="Times New Roman CE"/>
        <family val="1"/>
        <charset val="238"/>
      </rPr>
      <t>3 полки, Арт.: 001270,  001271,  011272</t>
    </r>
  </si>
  <si>
    <r>
      <t>Комплект</t>
    </r>
    <r>
      <rPr>
        <b/>
        <sz val="10"/>
        <rFont val="Times New Roman CE"/>
        <family val="1"/>
        <charset val="238"/>
      </rPr>
      <t xml:space="preserve"> «Тандем Шкаф-300», </t>
    </r>
    <r>
      <rPr>
        <sz val="10"/>
        <rFont val="Times New Roman CE"/>
        <family val="1"/>
        <charset val="238"/>
      </rPr>
      <t>2 полки, Арт</t>
    </r>
  </si>
  <si>
    <r>
      <t xml:space="preserve">Комплект </t>
    </r>
    <r>
      <rPr>
        <b/>
        <sz val="10"/>
        <rFont val="Times New Roman CE"/>
        <family val="1"/>
        <charset val="238"/>
      </rPr>
      <t>«Подъемник газовый складной – 600»</t>
    </r>
    <r>
      <rPr>
        <sz val="10"/>
        <rFont val="Times New Roman CE"/>
        <family val="1"/>
        <charset val="238"/>
      </rPr>
      <t xml:space="preserve">,              </t>
    </r>
    <r>
      <rPr>
        <sz val="10"/>
        <color indexed="10"/>
        <rFont val="Times New Roman CE"/>
        <family val="1"/>
        <charset val="238"/>
      </rPr>
      <t>ЭКСКЛЮЗИВ</t>
    </r>
  </si>
  <si>
    <t>Для шкафов Н 700-720 мм, Арт.: 2231710102,  001404(2)</t>
  </si>
  <si>
    <r>
      <t>Комплект</t>
    </r>
    <r>
      <rPr>
        <b/>
        <sz val="10"/>
        <rFont val="Times New Roman CE"/>
        <family val="1"/>
        <charset val="238"/>
      </rPr>
      <t xml:space="preserve"> «Подъемник газовый складной – 900»</t>
    </r>
    <r>
      <rPr>
        <sz val="10"/>
        <rFont val="Times New Roman CE"/>
        <family val="1"/>
        <charset val="238"/>
      </rPr>
      <t xml:space="preserve">,              </t>
    </r>
    <r>
      <rPr>
        <sz val="10"/>
        <color indexed="10"/>
        <rFont val="Times New Roman CE"/>
        <family val="1"/>
        <charset val="238"/>
      </rPr>
      <t>ЭКСКЛЮЗИВ</t>
    </r>
  </si>
  <si>
    <t>Для шкафов Н 700-720 мм, Арт.: 2231710102,  001408(2)</t>
  </si>
  <si>
    <r>
      <t>Корзина выдвижная для поддонов-150, Soft Stop</t>
    </r>
    <r>
      <rPr>
        <sz val="10"/>
        <rFont val="Times New Roman"/>
        <family val="1"/>
        <charset val="204"/>
      </rPr>
      <t>,</t>
    </r>
    <r>
      <rPr>
        <i/>
        <sz val="10"/>
        <color indexed="12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α=90</t>
    </r>
    <r>
      <rPr>
        <i/>
        <vertAlign val="super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 xml:space="preserve"> </t>
    </r>
  </si>
  <si>
    <r>
      <t>Бутылочница-150 Soft Stop</t>
    </r>
    <r>
      <rPr>
        <sz val="10"/>
        <rFont val="Times New Roman"/>
        <family val="1"/>
        <charset val="204"/>
      </rPr>
      <t xml:space="preserve">, </t>
    </r>
    <r>
      <rPr>
        <i/>
        <sz val="10"/>
        <rFont val="Times New Roman"/>
        <family val="1"/>
        <charset val="204"/>
      </rPr>
      <t>α=90</t>
    </r>
    <r>
      <rPr>
        <i/>
        <vertAlign val="super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 xml:space="preserve">  , 2 полки</t>
    </r>
  </si>
  <si>
    <r>
      <t>Бутылочница-150 Soft Stop с полотенцедержателем</t>
    </r>
    <r>
      <rPr>
        <sz val="10"/>
        <rFont val="Times New Roman"/>
        <family val="1"/>
        <charset val="204"/>
      </rPr>
      <t>,</t>
    </r>
    <r>
      <rPr>
        <i/>
        <sz val="10"/>
        <rFont val="Times New Roman"/>
        <family val="1"/>
        <charset val="204"/>
      </rPr>
      <t xml:space="preserve"> α=90</t>
    </r>
    <r>
      <rPr>
        <i/>
        <vertAlign val="superscript"/>
        <sz val="10"/>
        <rFont val="Times New Roman"/>
        <family val="1"/>
        <charset val="204"/>
      </rPr>
      <t>0</t>
    </r>
  </si>
  <si>
    <r>
      <t>Бутылочница-150 Soft Stop с полотенцедержателем</t>
    </r>
    <r>
      <rPr>
        <sz val="10"/>
        <rFont val="Times New Roman"/>
        <family val="1"/>
        <charset val="204"/>
      </rPr>
      <t>,</t>
    </r>
    <r>
      <rPr>
        <i/>
        <sz val="10"/>
        <rFont val="Times New Roman"/>
        <family val="1"/>
        <charset val="204"/>
      </rPr>
      <t xml:space="preserve"> α=90</t>
    </r>
    <r>
      <rPr>
        <i/>
        <vertAlign val="super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 xml:space="preserve"> </t>
    </r>
  </si>
  <si>
    <r>
      <t>Бутылочница-150</t>
    </r>
    <r>
      <rPr>
        <sz val="10"/>
        <rFont val="Times New Roman"/>
        <family val="1"/>
        <charset val="204"/>
      </rPr>
      <t xml:space="preserve">, </t>
    </r>
    <r>
      <rPr>
        <i/>
        <sz val="10"/>
        <rFont val="Times New Roman"/>
        <family val="1"/>
        <charset val="204"/>
      </rPr>
      <t>α=90</t>
    </r>
    <r>
      <rPr>
        <i/>
        <vertAlign val="superscript"/>
        <sz val="10"/>
        <rFont val="Times New Roman"/>
        <family val="1"/>
        <charset val="204"/>
      </rPr>
      <t xml:space="preserve">0 </t>
    </r>
    <r>
      <rPr>
        <sz val="10"/>
        <rFont val="Times New Roman"/>
        <family val="1"/>
        <charset val="204"/>
      </rPr>
      <t>, 3 полки, Н 755 мм</t>
    </r>
  </si>
  <si>
    <r>
      <t xml:space="preserve">Ограничитель для бутылок, </t>
    </r>
    <r>
      <rPr>
        <sz val="10"/>
        <rFont val="Times New Roman"/>
        <family val="1"/>
        <charset val="204"/>
      </rPr>
      <t>Для арт.: 015297,  015399, 005298,  015291,  015292</t>
    </r>
  </si>
  <si>
    <r>
      <t xml:space="preserve">Комплект </t>
    </r>
    <r>
      <rPr>
        <b/>
        <sz val="10"/>
        <rFont val="Times New Roman"/>
        <family val="1"/>
        <charset val="204"/>
      </rPr>
      <t>«Фронталь-200», прав/лев.</t>
    </r>
    <r>
      <rPr>
        <sz val="10"/>
        <rFont val="Times New Roman"/>
        <family val="1"/>
        <charset val="204"/>
      </rPr>
      <t>, 3 сетки</t>
    </r>
  </si>
  <si>
    <r>
      <t xml:space="preserve">Комплект </t>
    </r>
    <r>
      <rPr>
        <b/>
        <sz val="10"/>
        <rFont val="Times New Roman"/>
        <family val="1"/>
        <charset val="204"/>
      </rPr>
      <t>«Фронталь-200 Soft Stop»</t>
    </r>
    <r>
      <rPr>
        <sz val="10"/>
        <rFont val="Times New Roman"/>
        <family val="1"/>
        <charset val="204"/>
      </rPr>
      <t>,</t>
    </r>
    <r>
      <rPr>
        <b/>
        <sz val="10"/>
        <rFont val="Times New Roman"/>
        <family val="1"/>
        <charset val="204"/>
      </rPr>
      <t xml:space="preserve"> прав/лев.</t>
    </r>
    <r>
      <rPr>
        <sz val="10"/>
        <rFont val="Times New Roman"/>
        <family val="1"/>
        <charset val="204"/>
      </rPr>
      <t>, 3 сетки</t>
    </r>
  </si>
  <si>
    <r>
      <t xml:space="preserve">Комплект </t>
    </r>
    <r>
      <rPr>
        <b/>
        <sz val="10"/>
        <rFont val="Times New Roman"/>
        <family val="1"/>
        <charset val="204"/>
      </rPr>
      <t>«Фронталь-200 Soft Stop, Arena»</t>
    </r>
    <r>
      <rPr>
        <sz val="10"/>
        <rFont val="Times New Roman"/>
        <family val="1"/>
        <charset val="204"/>
      </rPr>
      <t>,</t>
    </r>
    <r>
      <rPr>
        <b/>
        <sz val="10"/>
        <rFont val="Times New Roman"/>
        <family val="1"/>
        <charset val="204"/>
      </rPr>
      <t xml:space="preserve"> прав/лев.</t>
    </r>
    <r>
      <rPr>
        <sz val="10"/>
        <rFont val="Times New Roman"/>
        <family val="1"/>
        <charset val="204"/>
      </rPr>
      <t>, 3 сетки</t>
    </r>
  </si>
  <si>
    <r>
      <t xml:space="preserve">Комплект </t>
    </r>
    <r>
      <rPr>
        <b/>
        <sz val="10"/>
        <rFont val="Times New Roman"/>
        <family val="1"/>
        <charset val="204"/>
      </rPr>
      <t>«Фронталь-300 Soft Stop», прав./лев.</t>
    </r>
    <r>
      <rPr>
        <sz val="10"/>
        <rFont val="Times New Roman"/>
        <family val="1"/>
        <charset val="204"/>
      </rPr>
      <t>, 3 сетки,</t>
    </r>
  </si>
  <si>
    <r>
      <t xml:space="preserve">Комплект </t>
    </r>
    <r>
      <rPr>
        <b/>
        <sz val="10"/>
        <rFont val="Times New Roman"/>
        <family val="1"/>
        <charset val="204"/>
      </rPr>
      <t>«Фронталь-300 Soft Stop, Arena»</t>
    </r>
    <r>
      <rPr>
        <sz val="10"/>
        <rFont val="Times New Roman"/>
        <family val="1"/>
        <charset val="204"/>
      </rPr>
      <t>,</t>
    </r>
    <r>
      <rPr>
        <b/>
        <sz val="10"/>
        <rFont val="Times New Roman"/>
        <family val="1"/>
        <charset val="204"/>
      </rPr>
      <t xml:space="preserve"> прав/лев.</t>
    </r>
    <r>
      <rPr>
        <sz val="10"/>
        <rFont val="Times New Roman"/>
        <family val="1"/>
        <charset val="204"/>
      </rPr>
      <t>, 3 сетки</t>
    </r>
  </si>
  <si>
    <r>
      <t>Сетка для бутылок</t>
    </r>
    <r>
      <rPr>
        <sz val="10"/>
        <rFont val="Times New Roman"/>
        <family val="1"/>
        <charset val="204"/>
      </rPr>
      <t>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210х470х110 мм,</t>
    </r>
  </si>
  <si>
    <r>
      <t>Держатель для бутылок, 5 полок</t>
    </r>
    <r>
      <rPr>
        <sz val="10"/>
        <rFont val="Times New Roman"/>
        <family val="1"/>
        <charset val="204"/>
      </rPr>
      <t>, 260х185х624 мм</t>
    </r>
  </si>
  <si>
    <r>
      <t>Держатель для бутылок, 4 полки</t>
    </r>
    <r>
      <rPr>
        <sz val="10"/>
        <rFont val="Times New Roman"/>
        <family val="1"/>
        <charset val="204"/>
      </rPr>
      <t>, 260х185х490 мм</t>
    </r>
  </si>
  <si>
    <r>
      <t xml:space="preserve">Комплект </t>
    </r>
    <r>
      <rPr>
        <b/>
        <sz val="10"/>
        <rFont val="Times New Roman"/>
        <family val="1"/>
        <charset val="204"/>
      </rPr>
      <t>«Доска гладильная складная»</t>
    </r>
    <r>
      <rPr>
        <sz val="10"/>
        <rFont val="Times New Roman"/>
        <family val="1"/>
        <charset val="204"/>
      </rPr>
      <t xml:space="preserve"> </t>
    </r>
  </si>
  <si>
    <r>
      <t xml:space="preserve">Комплект </t>
    </r>
    <r>
      <rPr>
        <b/>
        <sz val="10"/>
        <rFont val="Times New Roman"/>
        <family val="1"/>
        <charset val="204"/>
      </rPr>
      <t>«Фронталь - 400-450 Soft Stop»</t>
    </r>
    <r>
      <rPr>
        <sz val="10"/>
        <rFont val="Times New Roman"/>
        <family val="1"/>
        <charset val="204"/>
      </rPr>
      <t>,</t>
    </r>
    <r>
      <rPr>
        <b/>
        <sz val="10"/>
        <rFont val="Times New Roman"/>
        <family val="1"/>
        <charset val="204"/>
      </rPr>
      <t xml:space="preserve"> прав./лев.</t>
    </r>
    <r>
      <rPr>
        <sz val="10"/>
        <rFont val="Times New Roman"/>
        <family val="1"/>
        <charset val="204"/>
      </rPr>
      <t>,3 сетки</t>
    </r>
  </si>
  <si>
    <r>
      <t xml:space="preserve">Комплект </t>
    </r>
    <r>
      <rPr>
        <b/>
        <sz val="10"/>
        <rFont val="Times New Roman"/>
        <family val="1"/>
        <charset val="204"/>
      </rPr>
      <t>«Фронталь-400-450 Soft Stop, Arena»</t>
    </r>
    <r>
      <rPr>
        <sz val="10"/>
        <rFont val="Times New Roman"/>
        <family val="1"/>
        <charset val="204"/>
      </rPr>
      <t>,</t>
    </r>
    <r>
      <rPr>
        <b/>
        <sz val="10"/>
        <rFont val="Times New Roman"/>
        <family val="1"/>
        <charset val="204"/>
      </rPr>
      <t xml:space="preserve"> прав/лев.</t>
    </r>
    <r>
      <rPr>
        <sz val="10"/>
        <rFont val="Times New Roman"/>
        <family val="1"/>
        <charset val="204"/>
      </rPr>
      <t>, 3 сетки</t>
    </r>
  </si>
  <si>
    <r>
      <t xml:space="preserve">Комплект </t>
    </r>
    <r>
      <rPr>
        <b/>
        <sz val="10"/>
        <rFont val="Times New Roman"/>
        <family val="1"/>
        <charset val="204"/>
      </rPr>
      <t>«Дабл-450»</t>
    </r>
    <r>
      <rPr>
        <sz val="10"/>
        <rFont val="Times New Roman"/>
        <family val="1"/>
        <charset val="204"/>
      </rPr>
      <t>, 2 сетки,</t>
    </r>
  </si>
  <si>
    <r>
      <t xml:space="preserve">Комплект </t>
    </r>
    <r>
      <rPr>
        <b/>
        <sz val="10"/>
        <rFont val="Times New Roman"/>
        <family val="1"/>
        <charset val="204"/>
      </rPr>
      <t>«Дабл-450, Soft Stop»</t>
    </r>
    <r>
      <rPr>
        <sz val="10"/>
        <rFont val="Times New Roman"/>
        <family val="1"/>
        <charset val="204"/>
      </rPr>
      <t>, 2 сетки,</t>
    </r>
  </si>
  <si>
    <t>Саморез 4.2х13мм</t>
  </si>
  <si>
    <t>Система раздвижных дверей TERNO-6, TERNO-7</t>
  </si>
  <si>
    <t>401/A</t>
  </si>
  <si>
    <t>Направляющая алюминиевая, L=6000мм</t>
  </si>
  <si>
    <t>402/В</t>
  </si>
  <si>
    <t>FB9322/2</t>
  </si>
  <si>
    <t>Втулка М8 для опоры колесной</t>
  </si>
  <si>
    <t>12.8</t>
  </si>
  <si>
    <t>599.35.AO.20.00</t>
  </si>
  <si>
    <t>Профиль основной d=35мм, L=2000мм, рифлёный алюминий</t>
  </si>
  <si>
    <t>812.00.Z1.Р0.00</t>
  </si>
  <si>
    <t>812.00.IX.00.40</t>
  </si>
  <si>
    <t>R960AFOR</t>
  </si>
  <si>
    <t>R960</t>
  </si>
  <si>
    <t>CSA969</t>
  </si>
  <si>
    <t>CSA968</t>
  </si>
  <si>
    <t>CSA971</t>
  </si>
  <si>
    <t>CSA970</t>
  </si>
  <si>
    <t>26.7</t>
  </si>
  <si>
    <t>RT.TOP.38A</t>
  </si>
  <si>
    <t>RT.TOP.4A</t>
  </si>
  <si>
    <t>RT.TOP.34A</t>
  </si>
  <si>
    <t>VT5x25TSP</t>
  </si>
  <si>
    <t>Шуруп 5x25мм для крепления торцевых профилей, никель</t>
  </si>
  <si>
    <t>VT5x60TSP</t>
  </si>
  <si>
    <t>Шуруп 5x60мм для крепления торцевых профилей, никель</t>
  </si>
  <si>
    <t>CE952</t>
  </si>
  <si>
    <t>Уплотнитель PVC к торцевым профилям для столешниц Н=30мм, Н=40мм</t>
  </si>
  <si>
    <t>Профили пластиковые различного назначения</t>
  </si>
  <si>
    <t>27.1</t>
  </si>
  <si>
    <t>55.5760.68</t>
  </si>
  <si>
    <t>Карниз ПВХ декоративный, L=4000мм, бук</t>
  </si>
  <si>
    <t>55.5760.69</t>
  </si>
  <si>
    <t>Карниз ПВХ декоративный, L=4000мм, вишня</t>
  </si>
  <si>
    <t>55.5760.70</t>
  </si>
  <si>
    <t>Подъёмник HUWIL для складывающихся вверх дверок 8.8-11.0кг, левый</t>
  </si>
  <si>
    <t>Подъёмник HUWIL для складывающихся вверх дверок 11.1-13.3кг, правый</t>
  </si>
  <si>
    <t>Подъёмник HUWIL для складывающихся вверх дверок 11.1-13.3кг, левый</t>
  </si>
  <si>
    <t>Подъёмник HUWIL для складывающихся вверх дверок 13.4-14.8кг, правый</t>
  </si>
  <si>
    <t>13.5</t>
  </si>
  <si>
    <t>BS.0101.А1</t>
  </si>
  <si>
    <t>BS.0401.А1</t>
  </si>
  <si>
    <t>BS.0903.А2</t>
  </si>
  <si>
    <r>
      <t>Комплект выдвижной-200</t>
    </r>
    <r>
      <rPr>
        <sz val="10"/>
        <rFont val="Times New Roman"/>
        <family val="1"/>
        <charset val="204"/>
      </rPr>
      <t>, 6 сеток, H 1160-1495мм,</t>
    </r>
  </si>
  <si>
    <r>
      <t>Комплект выдвижной-300</t>
    </r>
    <r>
      <rPr>
        <sz val="10"/>
        <rFont val="Times New Roman"/>
        <family val="1"/>
        <charset val="204"/>
      </rPr>
      <t>, 6 сеток, H 1160-1495мм,</t>
    </r>
  </si>
  <si>
    <r>
      <t>Комплект выдвижной-400</t>
    </r>
    <r>
      <rPr>
        <sz val="10"/>
        <rFont val="Times New Roman"/>
        <family val="1"/>
        <charset val="204"/>
      </rPr>
      <t>, 6 сеток, H 1160-1495мм,</t>
    </r>
  </si>
  <si>
    <r>
      <t>Комплект выдвижной-200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Arena</t>
    </r>
    <r>
      <rPr>
        <sz val="10"/>
        <rFont val="Times New Roman"/>
        <family val="1"/>
        <charset val="204"/>
      </rPr>
      <t xml:space="preserve"> 6 полок Arena, H 1160-1495мм</t>
    </r>
  </si>
  <si>
    <r>
      <t>Комплект выдвижной-300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Arena</t>
    </r>
    <r>
      <rPr>
        <sz val="10"/>
        <rFont val="Times New Roman"/>
        <family val="1"/>
        <charset val="204"/>
      </rPr>
      <t xml:space="preserve"> 6 полок Arena, H 1160-1495мм</t>
    </r>
  </si>
  <si>
    <r>
      <t>Комплект выдвижной-400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Arena</t>
    </r>
    <r>
      <rPr>
        <sz val="10"/>
        <rFont val="Times New Roman"/>
        <family val="1"/>
        <charset val="204"/>
      </rPr>
      <t xml:space="preserve"> 6 полок Arena, H 1160-1495мм</t>
    </r>
  </si>
  <si>
    <r>
      <t xml:space="preserve">Комплект </t>
    </r>
    <r>
      <rPr>
        <b/>
        <sz val="10"/>
        <rFont val="Times New Roman"/>
        <family val="1"/>
        <charset val="204"/>
      </rPr>
      <t>«Тандем Колонка-450 Soft Stop»</t>
    </r>
    <r>
      <rPr>
        <sz val="10"/>
        <rFont val="Times New Roman"/>
        <family val="1"/>
        <charset val="204"/>
      </rPr>
      <t>, H 1100 мм,</t>
    </r>
  </si>
  <si>
    <r>
      <t xml:space="preserve">Арт. 003430, 03431, 003434(4) ), 016211                                     </t>
    </r>
    <r>
      <rPr>
        <sz val="10"/>
        <color indexed="10"/>
        <rFont val="Times New Roman"/>
        <family val="1"/>
        <charset val="204"/>
      </rPr>
      <t>ЭКСКЛЮЗИВ</t>
    </r>
  </si>
  <si>
    <r>
      <t xml:space="preserve">Комплект </t>
    </r>
    <r>
      <rPr>
        <b/>
        <sz val="10"/>
        <rFont val="Times New Roman"/>
        <family val="1"/>
        <charset val="204"/>
      </rPr>
      <t>«Тандем Колонка-450 Soft Stop Arena»</t>
    </r>
    <r>
      <rPr>
        <sz val="10"/>
        <rFont val="Times New Roman"/>
        <family val="1"/>
        <charset val="204"/>
      </rPr>
      <t>, H 1100 мм,</t>
    </r>
  </si>
  <si>
    <r>
      <t xml:space="preserve">Комплект </t>
    </r>
    <r>
      <rPr>
        <b/>
        <sz val="10"/>
        <rFont val="Times New Roman"/>
        <family val="1"/>
        <charset val="204"/>
      </rPr>
      <t>«Тандем Колонка-500 Soft Stop»</t>
    </r>
    <r>
      <rPr>
        <sz val="10"/>
        <rFont val="Times New Roman"/>
        <family val="1"/>
        <charset val="204"/>
      </rPr>
      <t>, H 1100 мм,</t>
    </r>
  </si>
  <si>
    <r>
      <t xml:space="preserve">Комплект </t>
    </r>
    <r>
      <rPr>
        <b/>
        <sz val="10"/>
        <rFont val="Times New Roman"/>
        <family val="1"/>
        <charset val="204"/>
      </rPr>
      <t>«Тандем Колонка-500 Soft Stop Arena»</t>
    </r>
    <r>
      <rPr>
        <sz val="10"/>
        <rFont val="Times New Roman"/>
        <family val="1"/>
        <charset val="204"/>
      </rPr>
      <t>, H 1100 мм,</t>
    </r>
  </si>
  <si>
    <r>
      <t xml:space="preserve">Комплект </t>
    </r>
    <r>
      <rPr>
        <b/>
        <sz val="10"/>
        <rFont val="Times New Roman"/>
        <family val="1"/>
        <charset val="204"/>
      </rPr>
      <t>«Тандем Колонка-600 Soft Stop»</t>
    </r>
    <r>
      <rPr>
        <sz val="10"/>
        <rFont val="Times New Roman"/>
        <family val="1"/>
        <charset val="204"/>
      </rPr>
      <t>, H 1100 мм,</t>
    </r>
  </si>
  <si>
    <r>
      <t xml:space="preserve">Комплект </t>
    </r>
    <r>
      <rPr>
        <b/>
        <sz val="10"/>
        <rFont val="Times New Roman"/>
        <family val="1"/>
        <charset val="204"/>
      </rPr>
      <t>«Тандем Колонка-600 Soft Stop Arena»</t>
    </r>
    <r>
      <rPr>
        <sz val="10"/>
        <rFont val="Times New Roman"/>
        <family val="1"/>
        <charset val="204"/>
      </rPr>
      <t>, H 1100 мм,</t>
    </r>
  </si>
  <si>
    <r>
      <t xml:space="preserve">Комплект </t>
    </r>
    <r>
      <rPr>
        <b/>
        <sz val="10"/>
        <rFont val="Times New Roman"/>
        <family val="1"/>
        <charset val="204"/>
      </rPr>
      <t>«Диспенса-300, Н 1200-1600»</t>
    </r>
    <r>
      <rPr>
        <sz val="10"/>
        <rFont val="Times New Roman"/>
        <family val="1"/>
        <charset val="204"/>
      </rPr>
      <t>, 4 сетки</t>
    </r>
  </si>
  <si>
    <r>
      <t xml:space="preserve">Комплект </t>
    </r>
    <r>
      <rPr>
        <b/>
        <sz val="10"/>
        <rFont val="Times New Roman"/>
        <family val="1"/>
        <charset val="204"/>
      </rPr>
      <t>«Диспенса-300, Н 1200-1600» Soft Stop Plus</t>
    </r>
    <r>
      <rPr>
        <sz val="10"/>
        <rFont val="Times New Roman"/>
        <family val="1"/>
        <charset val="204"/>
      </rPr>
      <t>, 4 сетки</t>
    </r>
  </si>
  <si>
    <r>
      <t xml:space="preserve">Комплект </t>
    </r>
    <r>
      <rPr>
        <b/>
        <sz val="10"/>
        <rFont val="Times New Roman"/>
        <family val="1"/>
        <charset val="204"/>
      </rPr>
      <t>«Диспенса-300, Н 1200-1600» Soft Stop Plus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Arena,</t>
    </r>
    <r>
      <rPr>
        <sz val="10"/>
        <rFont val="Times New Roman"/>
        <family val="1"/>
        <charset val="204"/>
      </rPr>
      <t xml:space="preserve"> 4 полки Arena</t>
    </r>
  </si>
  <si>
    <r>
      <t xml:space="preserve">Комплект </t>
    </r>
    <r>
      <rPr>
        <b/>
        <sz val="10"/>
        <rFont val="Times New Roman"/>
        <family val="1"/>
        <charset val="204"/>
      </rPr>
      <t>«Диспенса-300, Н 1900-2300»</t>
    </r>
    <r>
      <rPr>
        <sz val="10"/>
        <rFont val="Times New Roman"/>
        <family val="1"/>
        <charset val="204"/>
      </rPr>
      <t>, 6 сеток</t>
    </r>
  </si>
  <si>
    <r>
      <t xml:space="preserve">Комплект </t>
    </r>
    <r>
      <rPr>
        <b/>
        <sz val="10"/>
        <rFont val="Times New Roman"/>
        <family val="1"/>
        <charset val="204"/>
      </rPr>
      <t>«Диспенса-300, Н 1900-2300» Soft Stop Plus</t>
    </r>
    <r>
      <rPr>
        <sz val="10"/>
        <rFont val="Times New Roman"/>
        <family val="1"/>
        <charset val="204"/>
      </rPr>
      <t>, 6 сеток</t>
    </r>
  </si>
  <si>
    <r>
      <t xml:space="preserve">Комплект </t>
    </r>
    <r>
      <rPr>
        <b/>
        <sz val="10"/>
        <rFont val="Times New Roman"/>
        <family val="1"/>
        <charset val="204"/>
      </rPr>
      <t>«Диспенса-300, Н 1900-2300» Soft Stop Plus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Arena,</t>
    </r>
    <r>
      <rPr>
        <sz val="10"/>
        <rFont val="Times New Roman"/>
        <family val="1"/>
        <charset val="204"/>
      </rPr>
      <t xml:space="preserve"> 6 полок Arena</t>
    </r>
  </si>
  <si>
    <r>
      <t xml:space="preserve">Комплект </t>
    </r>
    <r>
      <rPr>
        <b/>
        <sz val="10"/>
        <rFont val="Times New Roman"/>
        <family val="1"/>
        <charset val="204"/>
      </rPr>
      <t>«Диспенса-400, Н 1200-1600»</t>
    </r>
    <r>
      <rPr>
        <sz val="10"/>
        <rFont val="Times New Roman"/>
        <family val="1"/>
        <charset val="204"/>
      </rPr>
      <t>, 4 сетки</t>
    </r>
  </si>
  <si>
    <r>
      <t>Комплект</t>
    </r>
    <r>
      <rPr>
        <b/>
        <sz val="10"/>
        <rFont val="Times New Roman"/>
        <family val="1"/>
        <charset val="204"/>
      </rPr>
      <t xml:space="preserve"> «Диспенса-400, Н 1200-1600» Soft stop Plus</t>
    </r>
    <r>
      <rPr>
        <sz val="10"/>
        <rFont val="Times New Roman"/>
        <family val="1"/>
        <charset val="204"/>
      </rPr>
      <t>, 4 сетки</t>
    </r>
  </si>
  <si>
    <t>Сетка в базу 150</t>
  </si>
  <si>
    <t>Крепеж расширителя задний, серый пластик</t>
  </si>
  <si>
    <t>2Н01721218000</t>
  </si>
  <si>
    <t>Крепеж расширителя фронтальный, серый пластик</t>
  </si>
  <si>
    <t>34ОТТ00683100</t>
  </si>
  <si>
    <t>Профиль-делитель L=829 мм, серый</t>
  </si>
  <si>
    <t>2Н01721228000</t>
  </si>
  <si>
    <t>Метабоксы GILARDI</t>
  </si>
  <si>
    <t>18.7</t>
  </si>
  <si>
    <t>18.8</t>
  </si>
  <si>
    <t>18.9</t>
  </si>
  <si>
    <t>18.10</t>
  </si>
  <si>
    <t>П-Образная задняя стенка для метабокса</t>
  </si>
  <si>
    <t>005/Z</t>
  </si>
  <si>
    <t>Пластина металлическая 45х45 с 4-мя отверстиями</t>
  </si>
  <si>
    <t>13.2</t>
  </si>
  <si>
    <t>032/Z</t>
  </si>
  <si>
    <t>Уголок 24х24х15 с 2-мя отверстиями</t>
  </si>
  <si>
    <t xml:space="preserve">031/Z </t>
  </si>
  <si>
    <t xml:space="preserve">034/Z </t>
  </si>
  <si>
    <t>Уголок 19х19х52 с 4-мя отверстиями</t>
  </si>
  <si>
    <t>Уголок пластиковый на бобышке d=8мм, белый</t>
  </si>
  <si>
    <t>335/ST</t>
  </si>
  <si>
    <t>13.3</t>
  </si>
  <si>
    <t>Уголок-крепление каркаса с 2-мя отверстиями и крышечкой, белый</t>
  </si>
  <si>
    <t>Уголок-крепление каркаса с 2-мя отверстиями и крышечкой, бежевый</t>
  </si>
  <si>
    <t>30.3576.34</t>
  </si>
  <si>
    <t>L=4м  30х25мм.</t>
  </si>
  <si>
    <t>Пристеночные бортик</t>
  </si>
  <si>
    <t>L=4м  20х80мм.</t>
  </si>
  <si>
    <t>L=4м  20х15мм.</t>
  </si>
  <si>
    <t>L=4м  31х31мм.</t>
  </si>
  <si>
    <t>МакМарт</t>
  </si>
  <si>
    <t xml:space="preserve">  Шнур сетевой для SUPERNOVA, L=3000мм</t>
  </si>
  <si>
    <t xml:space="preserve">  Коннектор для SUPERNOVA прямой</t>
  </si>
  <si>
    <t xml:space="preserve">  Коннектор для SUPERNOVA, L=100мм</t>
  </si>
  <si>
    <t xml:space="preserve">  Коннектор для SUPERNOVA, L=400мм</t>
  </si>
  <si>
    <t>Осветительная система JUST-3</t>
  </si>
  <si>
    <t>23.9</t>
  </si>
  <si>
    <t>JT-03</t>
  </si>
  <si>
    <t>Профиль-база, алюминий, L=5000мм</t>
  </si>
  <si>
    <t>Осветительная система JUST-4</t>
  </si>
  <si>
    <t>23.10</t>
  </si>
  <si>
    <t>Профиль фронтальный, алюминий, Н=40мм, L=3000мм</t>
  </si>
  <si>
    <t>Профиль обратный, алюминий, Н=40мм, L=3000мм</t>
  </si>
  <si>
    <t>Профиль-навеска для обратного профиля, алюминий, L=3000мм</t>
  </si>
  <si>
    <t>Профиль торцевой, алюминий, L=150мм</t>
  </si>
  <si>
    <t>Профиль торцевой, алюминий, L=200мм</t>
  </si>
  <si>
    <t>Профиль торцевой, алюминий, L=250мм</t>
  </si>
  <si>
    <t>Профиль торцевой, алюминий, L=300мм</t>
  </si>
  <si>
    <t>Профиль торцевой, алюминий, L=350мм</t>
  </si>
  <si>
    <t>Система контейнеров за столешницу</t>
  </si>
  <si>
    <t>24.1</t>
  </si>
  <si>
    <t>R1252.FOR</t>
  </si>
  <si>
    <t>Профиль-держатель системы, алюминий, L=3900мм</t>
  </si>
  <si>
    <t>R1251.5ОС</t>
  </si>
  <si>
    <t>Профиль-держатель крышек для контейнеров, алюминий, L=3900мм</t>
  </si>
  <si>
    <t>VELA.440/25</t>
  </si>
  <si>
    <t>VELA.720/25</t>
  </si>
  <si>
    <t>Профиль-полка алюминиевая , L=3000мм</t>
  </si>
  <si>
    <t>TJS/1</t>
  </si>
  <si>
    <t>Комплект торцевых заглушек для профиля-базы (К-т 2 шт.)</t>
  </si>
  <si>
    <t>Полкодержатель с зажимом, регулируемый, никель + транспарент</t>
  </si>
  <si>
    <t>RG4305</t>
  </si>
  <si>
    <t>Полкодержатель для стекла 6мм, транспарент</t>
  </si>
  <si>
    <t>243+244</t>
  </si>
  <si>
    <t>Механизм для двухуровневой обувницы</t>
  </si>
  <si>
    <t>31.2</t>
  </si>
  <si>
    <t>97G</t>
  </si>
  <si>
    <t>31.3</t>
  </si>
  <si>
    <t>Клип-стяжка Salice одинарная с крышечкой, ДСП&gt;18, белая</t>
  </si>
  <si>
    <t>G98.YА.G5</t>
  </si>
  <si>
    <t>Клип-стяжка Salice одинарная с крышечкой, ДСП&gt;18, серая</t>
  </si>
  <si>
    <t>G98.YА.UV</t>
  </si>
  <si>
    <t>Клип-стяжка Salice одинарная с крышечкой, ДСП&gt;18, коричневая</t>
  </si>
  <si>
    <t>13.11</t>
  </si>
  <si>
    <t>G98.MА.15</t>
  </si>
  <si>
    <t xml:space="preserve">Клип-стяжка Salice двойная (с ответкой), ДСП 16-20, белая </t>
  </si>
  <si>
    <t>G98.MА.G5</t>
  </si>
  <si>
    <t xml:space="preserve">Клип-стяжка Salice двойная (с ответкой), ДСП 16-20, серая </t>
  </si>
  <si>
    <t>G98.MА.UV</t>
  </si>
  <si>
    <t xml:space="preserve">Клип-стяжка Salice двойная (с ответкой), ДСП 16-20, коричневая </t>
  </si>
  <si>
    <t>13.12</t>
  </si>
  <si>
    <t>13.13</t>
  </si>
  <si>
    <t xml:space="preserve">ЕС.0101.В1 </t>
  </si>
  <si>
    <t>Ручка-скоба, хром матовый, 768мм</t>
  </si>
  <si>
    <t>Ручка-скоба, хром матовый, 864мм</t>
  </si>
  <si>
    <t xml:space="preserve">Ручка-скоба, хром глянец, 128мм </t>
  </si>
  <si>
    <t xml:space="preserve"> 8/991</t>
  </si>
  <si>
    <t>Ручка-скоба, хром глянец, 160мм</t>
  </si>
  <si>
    <t>8/998</t>
  </si>
  <si>
    <t>8/997</t>
  </si>
  <si>
    <t>Ручка-скоба , хром матовый, 128мм</t>
  </si>
  <si>
    <t>30.2</t>
  </si>
  <si>
    <t>12518G</t>
  </si>
  <si>
    <t>Ручка-скоба, сталь, 160мм</t>
  </si>
  <si>
    <t>8/977</t>
  </si>
  <si>
    <t>Ручка-скоба , хром матовый, 160мм</t>
  </si>
  <si>
    <t>8/972</t>
  </si>
  <si>
    <t>Ручка-скоба, хром матовый, 96мм</t>
  </si>
  <si>
    <t>Ручка-скоба , хром глянец, 96мм</t>
  </si>
  <si>
    <t>Ручка-скоба, золото, 96мм</t>
  </si>
  <si>
    <t>8/964</t>
  </si>
  <si>
    <t>8/996</t>
  </si>
  <si>
    <t>Ручка-скоба , хром матовый, 96мм</t>
  </si>
  <si>
    <t>30.3</t>
  </si>
  <si>
    <t>A079.DC</t>
  </si>
  <si>
    <t xml:space="preserve">Ручка-скоба, хром матовый, 128мм </t>
  </si>
  <si>
    <t>0626.DC</t>
  </si>
  <si>
    <t>0626.SL</t>
  </si>
  <si>
    <t>Ручка-скоба, нержавеющая сталь, 128мм</t>
  </si>
  <si>
    <t>0628.DC</t>
  </si>
  <si>
    <t xml:space="preserve">Ручка-скоба, хром матовый, 96мм </t>
  </si>
  <si>
    <t>A091.PC</t>
  </si>
  <si>
    <t xml:space="preserve">Ручка-скоба, хром глянец, 64мм </t>
  </si>
  <si>
    <t xml:space="preserve">Ручка-скоба, хром глянец, 160мм </t>
  </si>
  <si>
    <t>A029.DC</t>
  </si>
  <si>
    <t>30.4</t>
  </si>
  <si>
    <t>8/965</t>
  </si>
  <si>
    <t>8/963</t>
  </si>
  <si>
    <t>8/976</t>
  </si>
  <si>
    <t>8/975</t>
  </si>
  <si>
    <t>Ручка-скоба, хром глянец, 128мм</t>
  </si>
  <si>
    <t xml:space="preserve"> 8/969</t>
  </si>
  <si>
    <t>30.5</t>
  </si>
  <si>
    <t>8/1011</t>
  </si>
  <si>
    <t>8/1021</t>
  </si>
  <si>
    <t xml:space="preserve"> 8/1002</t>
  </si>
  <si>
    <t>CBA2A99</t>
  </si>
  <si>
    <t>C1A6A99</t>
  </si>
  <si>
    <t>C6A7C99</t>
  </si>
  <si>
    <t>C6A7S99</t>
  </si>
  <si>
    <t>C6A7U99</t>
  </si>
  <si>
    <t>C6A7М99</t>
  </si>
  <si>
    <t>C6A7N99</t>
  </si>
  <si>
    <t>Серия-600 Мини-петля терминальная, чашка d=26мм,  h=11мм</t>
  </si>
  <si>
    <t>С2С7А39</t>
  </si>
  <si>
    <t>С2С7G39</t>
  </si>
  <si>
    <t>С2С7Р39</t>
  </si>
  <si>
    <t>С2С7Е39</t>
  </si>
  <si>
    <t>С2С7М39</t>
  </si>
  <si>
    <t>Р2СТА06</t>
  </si>
  <si>
    <t>Заглушка круглая к петле для стекла, хром глянец</t>
  </si>
  <si>
    <t>Р2СТА09</t>
  </si>
  <si>
    <t>Р2СВА06</t>
  </si>
  <si>
    <t>Заглушка овальная к петле для стекла, хром глянец</t>
  </si>
  <si>
    <t>Р2СВА09</t>
  </si>
  <si>
    <t>Р2СВАХ3</t>
  </si>
  <si>
    <t>Заглушка круглая к петле для стекла, чёрный</t>
  </si>
  <si>
    <t>C2Z6А99</t>
  </si>
  <si>
    <t>C2Z6Р99</t>
  </si>
  <si>
    <t>C2Z6E99</t>
  </si>
  <si>
    <t>C2Z6М99</t>
  </si>
  <si>
    <t>Спецвинт 3.5х9.5</t>
  </si>
  <si>
    <t>Ответные планки SALICE</t>
  </si>
  <si>
    <t>B2J5В09</t>
  </si>
  <si>
    <t>Ответная планка под шуруп, Н=0, прямоугольная</t>
  </si>
  <si>
    <t>B2S3B99B6</t>
  </si>
  <si>
    <t>Ответная планка под шуруп, Н=9, Т-образная</t>
  </si>
  <si>
    <t>BS.2405.А2</t>
  </si>
  <si>
    <t>BS.2505.А2</t>
  </si>
  <si>
    <t>BS.1905.А2</t>
  </si>
  <si>
    <t>13.6</t>
  </si>
  <si>
    <t>Шкант деревянный, d=8мм, Н=30мм (за 1кг - 1000шт.)</t>
  </si>
  <si>
    <t>кг</t>
  </si>
  <si>
    <t>Шкант пластиковый, d=8мм, Н=30мм</t>
  </si>
  <si>
    <t>1245.А18</t>
  </si>
  <si>
    <t>026.00</t>
  </si>
  <si>
    <t xml:space="preserve">Болт М10х50мм, никель </t>
  </si>
  <si>
    <t>Болт М10х60мм, чёрный</t>
  </si>
  <si>
    <t>13.7</t>
  </si>
  <si>
    <t>13.8</t>
  </si>
  <si>
    <t>CF090507</t>
  </si>
  <si>
    <t>CF0905АА</t>
  </si>
  <si>
    <t>CF0905АС</t>
  </si>
  <si>
    <t>CF0905АВ</t>
  </si>
  <si>
    <t>CF1105АС</t>
  </si>
  <si>
    <t>CF1105АВ</t>
  </si>
  <si>
    <t>CF1205АА</t>
  </si>
  <si>
    <t>CF1205АС</t>
  </si>
  <si>
    <t>CF1205АВ</t>
  </si>
  <si>
    <t>1980/1</t>
  </si>
  <si>
    <t>Адаптер для крепления ответной планки для PracticAL</t>
  </si>
  <si>
    <t>Адаптер для установки механизмов на профиль PracticAL                                                             (газовый подъемник, KLOK, NSD)</t>
  </si>
  <si>
    <t>Гайка квадратная для винта V13</t>
  </si>
  <si>
    <t>Кронштейн для промежуточного профиля, алюминий</t>
  </si>
  <si>
    <t xml:space="preserve">Настенная модульная система CREA  </t>
  </si>
  <si>
    <t>К7518/А001</t>
  </si>
  <si>
    <t>Светильник люминесцентный 10W, с выключателем, L=435мм</t>
  </si>
  <si>
    <t>Светильник люминесцентный 13W, с выключателем, L=537мм</t>
  </si>
  <si>
    <t>Винт для сборки конструкции, 3.9х20мм, цинк</t>
  </si>
  <si>
    <t>25.2</t>
  </si>
  <si>
    <t>Профиль соединительный Т-образный, алюминий, Н 30мм, L=600мм</t>
  </si>
  <si>
    <t>B2S3H09</t>
  </si>
  <si>
    <t>Ответная планка под шуруп, Н=0, Т-образная</t>
  </si>
  <si>
    <t>B2SGH09</t>
  </si>
  <si>
    <t>Ответная планка с евровинтом, Н=0, Т-образная</t>
  </si>
  <si>
    <t>B2V3HS9</t>
  </si>
  <si>
    <t>Ответная планка под шуруп, Н=(-2), крестообразная</t>
  </si>
  <si>
    <t>B2V3Н09</t>
  </si>
  <si>
    <t>Ответная планка под шуруп, Н=0, крестообразная</t>
  </si>
  <si>
    <t>B2V3Н49</t>
  </si>
  <si>
    <t>Ответная планка под шуруп, Н=4, крестообразная</t>
  </si>
  <si>
    <t>B2VGHS9</t>
  </si>
  <si>
    <t>Ответная планка с евровинтом, Н=(-2), крестообразная</t>
  </si>
  <si>
    <t>B2VGН09</t>
  </si>
  <si>
    <t>Ответная планка с евровинтом, Н=0, крестообразная</t>
  </si>
  <si>
    <t>B2VGН49</t>
  </si>
  <si>
    <t>Ответная планка с евровинтом, Н=4, крестообразная</t>
  </si>
  <si>
    <t>B2V3BW9R</t>
  </si>
  <si>
    <t>BAPGR29</t>
  </si>
  <si>
    <t>Клип-ответная планка с евровинтом, Н=2, прямоугольная</t>
  </si>
  <si>
    <t>BAV3L09/F</t>
  </si>
  <si>
    <t>Клип-ответная планка под шуруп, Н=0, крестообразная</t>
  </si>
  <si>
    <t>BAV3L49/F</t>
  </si>
  <si>
    <t>Комплект неразборных ножек под цоколь, Н=100мм (К-т 4 шт.)</t>
  </si>
  <si>
    <t>Комплект неразборных ножек под цоколь, Н=120мм (К-т 4 шт.)</t>
  </si>
  <si>
    <t>Комплект неразборных ножек под цоколь, Н=150мм (К-т 4 шт.)</t>
  </si>
  <si>
    <t>Комплект разборных ножек под цоколь, Н=100мм (К-т 4 шт.)</t>
  </si>
  <si>
    <t>10.6</t>
  </si>
  <si>
    <t>07.212</t>
  </si>
  <si>
    <t>Винт двусторонний саморез/резьба М10 (дополнительный)</t>
  </si>
  <si>
    <t>под печь</t>
  </si>
  <si>
    <t>Менсолодержатель скрытый, 8х100мм</t>
  </si>
  <si>
    <t>Менсолодержатель скрытый, 12х200мм</t>
  </si>
  <si>
    <t>S224</t>
  </si>
  <si>
    <t>А001</t>
  </si>
  <si>
    <t>Декоративная крышечка, с базой для шурупа, хром глянец</t>
  </si>
  <si>
    <t>Подвеска полок</t>
  </si>
  <si>
    <t>804.16.01.VI.00</t>
  </si>
  <si>
    <t>Подвеска полок №1, на саморезах универсальная, белая</t>
  </si>
  <si>
    <t>804.16.04.VI.00</t>
  </si>
  <si>
    <t>Подвеска полок №1, на саморезах универсальная, коричневая</t>
  </si>
  <si>
    <t>806.14.Р2.VI.SX</t>
  </si>
  <si>
    <t>Подвеска полок №2, на саморезах под крышечку, левая</t>
  </si>
  <si>
    <t>806.14.Р2.VI.DX</t>
  </si>
  <si>
    <t>Подвеска полок №2, на саморезах под крышечку, правая</t>
  </si>
  <si>
    <t>806.22.P2.IN.SX</t>
  </si>
  <si>
    <t>Подвеска полок №3, на бобышках под крышечку, левая</t>
  </si>
  <si>
    <t>806.22.P2.IN.DX</t>
  </si>
  <si>
    <t>Подвеска полок №3, на бобышках под крышечку, правая</t>
  </si>
  <si>
    <t>Колесо d=75мм декоративное под алюминий, с тормозом</t>
  </si>
  <si>
    <t>C100PK2S2A</t>
  </si>
  <si>
    <t>колонна ровная 50 х 25</t>
  </si>
  <si>
    <t>колонна в полоску 50 х 40</t>
  </si>
  <si>
    <t>€</t>
  </si>
  <si>
    <t>см. приложение</t>
  </si>
  <si>
    <t>Изделия из шпона</t>
  </si>
  <si>
    <t>ДСП шпон с одной стороны</t>
  </si>
  <si>
    <t>ДСП шпон с двух сторон</t>
  </si>
  <si>
    <t>32 мм</t>
  </si>
  <si>
    <t>48 мм</t>
  </si>
  <si>
    <t>МДФ шпон с одной стороны</t>
  </si>
  <si>
    <t>10 мм</t>
  </si>
  <si>
    <t>МДФ шпон с двух сторон</t>
  </si>
  <si>
    <t>ДВП шпон с одной стороны</t>
  </si>
  <si>
    <t>Festina</t>
  </si>
  <si>
    <t>Lg</t>
  </si>
  <si>
    <t>сложность</t>
  </si>
  <si>
    <t>Всяго:</t>
  </si>
  <si>
    <t>шпон</t>
  </si>
  <si>
    <t>кромка по кривой от 24 до 32</t>
  </si>
  <si>
    <t>кромка до 23</t>
  </si>
  <si>
    <t>кромка по кривой до 23</t>
  </si>
  <si>
    <t>кромка от 24 до 32</t>
  </si>
  <si>
    <t>кромка от 33 до 48</t>
  </si>
  <si>
    <t>кромка по кривой от 33 до 48</t>
  </si>
  <si>
    <t>04х19 мм</t>
  </si>
  <si>
    <t>2х19 мм</t>
  </si>
  <si>
    <t>2х36 мм</t>
  </si>
  <si>
    <t xml:space="preserve">кромка каркас </t>
  </si>
  <si>
    <t>скрин</t>
  </si>
  <si>
    <t>8 мм</t>
  </si>
  <si>
    <t>Blum</t>
  </si>
  <si>
    <t>Сушка одноуровневая</t>
  </si>
  <si>
    <t>Сушка двухуровневая</t>
  </si>
  <si>
    <t>Сушка двухуровневая + 1 свет.</t>
  </si>
  <si>
    <t>Сушка двухуровневая без рамки</t>
  </si>
  <si>
    <t>серая</t>
  </si>
  <si>
    <t>нержавейка</t>
  </si>
  <si>
    <t>600х600</t>
  </si>
  <si>
    <t>Сушка угловая</t>
  </si>
  <si>
    <t>Соед.элементы для профиля</t>
  </si>
  <si>
    <t>Столешница 4200х1190/1200х28.8</t>
  </si>
  <si>
    <t>Столешница 4200х1190/1200х38.8</t>
  </si>
  <si>
    <t>Панели стеновые из МДФ, поверхность - пластик HPL с двух сторон</t>
  </si>
  <si>
    <t>Панель стеновая 3050х600х5 алюминиевая</t>
  </si>
  <si>
    <t>Панель стеновая 3050х1300х5 алюминиевая</t>
  </si>
  <si>
    <t>Торцевая лента для столешниц</t>
  </si>
  <si>
    <t>Бортик овальный пластиковый, покрытый декоративной бумагой, L=4000мм</t>
  </si>
  <si>
    <t>Цвета в соответствии с таблицей в разделе 2.2</t>
  </si>
  <si>
    <t>Комплект угловых элементов для бортика арт.52</t>
  </si>
  <si>
    <t>М3010</t>
  </si>
  <si>
    <t>Комплект угловых элементов для бортика арт.М3010</t>
  </si>
  <si>
    <t>Цвета: белый, песочный, бежевый, коричневый, светло-серый, темно-серый</t>
  </si>
  <si>
    <t>Комплект угловых элементов для бортика арт.215</t>
  </si>
  <si>
    <t>Цвета: белый, матовый, бежевый, коричневый, серый, черный</t>
  </si>
  <si>
    <t>Бортик овальный алюминиевый, покрытие натуральный алюминий, L=4000 мм</t>
  </si>
  <si>
    <t>Комплект угловых элементов для бортика арт.201</t>
  </si>
  <si>
    <t>Бортик треугольный алюминиевый рифленый, L=4000 мм</t>
  </si>
  <si>
    <t>Бортик треугольный алюминиевый под вставку кромки Н=34 мм, L=4000 мм</t>
  </si>
  <si>
    <t>Бортик треугольный пластиковый под вставку кромки Н=34 мм, L=4000 мм</t>
  </si>
  <si>
    <t>Цвета: серый, светло-коричневый, белый, черный</t>
  </si>
  <si>
    <t>Цвет: транспорент</t>
  </si>
  <si>
    <t>(внутренний/внешний)</t>
  </si>
  <si>
    <t>Цвет: серый, светло-коричневый, коричневый, белый, черный</t>
  </si>
  <si>
    <t>Комплект заглушек для бортика арт.3530 (левая/правая)</t>
  </si>
  <si>
    <t>Комплект заглушек для бортика арт.3540-3545 (левая/правая)</t>
  </si>
  <si>
    <t>Бортик прямоугольный алюминиевый Н=15 , L=3900мм</t>
  </si>
  <si>
    <r>
      <t xml:space="preserve">Комплект </t>
    </r>
    <r>
      <rPr>
        <b/>
        <sz val="10"/>
        <rFont val="Times New Roman"/>
        <family val="1"/>
        <charset val="204"/>
      </rPr>
      <t>«Диспенса-400, Н 1200-1600» Soft Stop Plus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Arena,</t>
    </r>
    <r>
      <rPr>
        <sz val="10"/>
        <rFont val="Times New Roman"/>
        <family val="1"/>
        <charset val="204"/>
      </rPr>
      <t xml:space="preserve"> 4 полки Arena</t>
    </r>
  </si>
  <si>
    <r>
      <t>Комплект</t>
    </r>
    <r>
      <rPr>
        <b/>
        <sz val="10"/>
        <rFont val="Times New Roman"/>
        <family val="1"/>
        <charset val="204"/>
      </rPr>
      <t xml:space="preserve"> «Диспенса-400, Н 1900-2300»</t>
    </r>
    <r>
      <rPr>
        <sz val="10"/>
        <rFont val="Times New Roman"/>
        <family val="1"/>
        <charset val="204"/>
      </rPr>
      <t>, 6 сеток</t>
    </r>
  </si>
  <si>
    <r>
      <t>Комплект</t>
    </r>
    <r>
      <rPr>
        <b/>
        <sz val="10"/>
        <rFont val="Times New Roman"/>
        <family val="1"/>
        <charset val="204"/>
      </rPr>
      <t xml:space="preserve"> «Диспенса-400, Н 1900-2300» Soft stop Plus</t>
    </r>
    <r>
      <rPr>
        <sz val="10"/>
        <rFont val="Times New Roman"/>
        <family val="1"/>
        <charset val="204"/>
      </rPr>
      <t>, 6 сеток</t>
    </r>
  </si>
  <si>
    <r>
      <t xml:space="preserve">Комплект </t>
    </r>
    <r>
      <rPr>
        <b/>
        <sz val="10"/>
        <rFont val="Times New Roman"/>
        <family val="1"/>
        <charset val="204"/>
      </rPr>
      <t>«Диспенса-400, Н 1900-2300» Soft Stop Plus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Arena,</t>
    </r>
    <r>
      <rPr>
        <sz val="10"/>
        <rFont val="Times New Roman"/>
        <family val="1"/>
        <charset val="204"/>
      </rPr>
      <t xml:space="preserve"> 6 полок Arena</t>
    </r>
  </si>
  <si>
    <r>
      <t>Корзина</t>
    </r>
    <r>
      <rPr>
        <sz val="10"/>
        <rFont val="Times New Roman"/>
        <family val="1"/>
        <charset val="204"/>
      </rPr>
      <t>, 265х410х75 мм, Для арт.: 002031</t>
    </r>
  </si>
  <si>
    <r>
      <t>Направляющие</t>
    </r>
    <r>
      <rPr>
        <sz val="10"/>
        <rFont val="Times New Roman"/>
        <family val="1"/>
        <charset val="204"/>
      </rPr>
      <t>, L 410 мм, Для арт.: 002030</t>
    </r>
  </si>
  <si>
    <r>
      <t>Рама левая</t>
    </r>
    <r>
      <rPr>
        <sz val="10"/>
        <rFont val="Times New Roman"/>
        <family val="1"/>
        <charset val="204"/>
      </rPr>
      <t>, 465х837мм,</t>
    </r>
  </si>
  <si>
    <r>
      <t>Рама правая</t>
    </r>
    <r>
      <rPr>
        <sz val="10"/>
        <rFont val="Times New Roman"/>
        <family val="1"/>
        <charset val="204"/>
      </rPr>
      <t>, 465х837мм,</t>
    </r>
  </si>
  <si>
    <r>
      <t>Направляющие</t>
    </r>
    <r>
      <rPr>
        <sz val="10"/>
        <rFont val="Times New Roman"/>
        <family val="1"/>
        <charset val="204"/>
      </rPr>
      <t>, L 450 мм,</t>
    </r>
  </si>
  <si>
    <r>
      <t>Корзина</t>
    </r>
    <r>
      <rPr>
        <sz val="10"/>
        <rFont val="Times New Roman"/>
        <family val="1"/>
        <charset val="204"/>
      </rPr>
      <t>, 110х470х75 мм,</t>
    </r>
  </si>
  <si>
    <r>
      <t>Корзина</t>
    </r>
    <r>
      <rPr>
        <sz val="10"/>
        <rFont val="Times New Roman"/>
        <family val="1"/>
        <charset val="204"/>
      </rPr>
      <t>, 160х470х75 мм,</t>
    </r>
  </si>
  <si>
    <r>
      <t>Корзина</t>
    </r>
    <r>
      <rPr>
        <sz val="10"/>
        <rFont val="Times New Roman"/>
        <family val="1"/>
        <charset val="204"/>
      </rPr>
      <t>, 210х470х75 мм,</t>
    </r>
  </si>
  <si>
    <r>
      <t>Корзина</t>
    </r>
    <r>
      <rPr>
        <sz val="10"/>
        <rFont val="Times New Roman"/>
        <family val="1"/>
        <charset val="204"/>
      </rPr>
      <t>, 320х470х75 мм,</t>
    </r>
  </si>
  <si>
    <r>
      <t>Корзина для бутылок съемная</t>
    </r>
    <r>
      <rPr>
        <sz val="10"/>
        <rFont val="Times New Roman"/>
        <family val="1"/>
        <charset val="204"/>
      </rPr>
      <t>, 218х410х305мм, Для арт.: 006267,  017086</t>
    </r>
  </si>
  <si>
    <r>
      <t>Бортик</t>
    </r>
    <r>
      <rPr>
        <sz val="10"/>
        <rFont val="Times New Roman"/>
        <family val="1"/>
        <charset val="204"/>
      </rPr>
      <t>, 240х430х39 мм, Для арт.: 001119,  07086</t>
    </r>
  </si>
  <si>
    <r>
      <t>Направляющие</t>
    </r>
    <r>
      <rPr>
        <sz val="10"/>
        <rFont val="Times New Roman"/>
        <family val="1"/>
        <charset val="204"/>
      </rPr>
      <t xml:space="preserve">, L 495 мм + </t>
    </r>
    <r>
      <rPr>
        <b/>
        <sz val="10"/>
        <rFont val="Times New Roman"/>
        <family val="1"/>
        <charset val="204"/>
      </rPr>
      <t>компл. креплений</t>
    </r>
    <r>
      <rPr>
        <sz val="10"/>
        <rFont val="Times New Roman"/>
        <family val="1"/>
        <charset val="204"/>
      </rPr>
      <t xml:space="preserve">, арт. 007087, </t>
    </r>
  </si>
  <si>
    <r>
      <t>Рейка навески</t>
    </r>
    <r>
      <rPr>
        <sz val="10"/>
        <rFont val="Times New Roman"/>
        <family val="1"/>
        <charset val="204"/>
      </rPr>
      <t>, L 1500 мм, Для арт.: 002037,  002038, 002039</t>
    </r>
  </si>
  <si>
    <r>
      <t>Сетка навесная</t>
    </r>
    <r>
      <rPr>
        <sz val="10"/>
        <rFont val="Times New Roman"/>
        <family val="1"/>
        <charset val="204"/>
      </rPr>
      <t>, 400х200х72 мм, Для арт.: 002000</t>
    </r>
  </si>
  <si>
    <r>
      <t>Держатель для шланга пылесоса</t>
    </r>
    <r>
      <rPr>
        <sz val="10"/>
        <rFont val="Times New Roman"/>
        <family val="1"/>
        <charset val="204"/>
      </rPr>
      <t xml:space="preserve">, 300х75х224 мм, </t>
    </r>
  </si>
  <si>
    <r>
      <t>Держатель для щеток и труб пылесоса</t>
    </r>
    <r>
      <rPr>
        <sz val="10"/>
        <rFont val="Times New Roman"/>
        <family val="1"/>
        <charset val="204"/>
      </rPr>
      <t>, 300х60х190 мм, Для арт.: 002000</t>
    </r>
  </si>
  <si>
    <r>
      <t>Сетка навесная</t>
    </r>
    <r>
      <rPr>
        <sz val="10"/>
        <rFont val="Times New Roman"/>
        <family val="1"/>
        <charset val="204"/>
      </rPr>
      <t>, 300х200х72 мм, Для арт.: 002000</t>
    </r>
  </si>
  <si>
    <r>
      <t>Корзина поворотная, левая</t>
    </r>
    <r>
      <rPr>
        <sz val="10"/>
        <rFont val="Times New Roman"/>
        <family val="1"/>
        <charset val="204"/>
      </rPr>
      <t xml:space="preserve">  240х110х65 мм</t>
    </r>
  </si>
  <si>
    <r>
      <t>Корзина поворотная, правая</t>
    </r>
    <r>
      <rPr>
        <sz val="10"/>
        <rFont val="Times New Roman"/>
        <family val="1"/>
        <charset val="204"/>
      </rPr>
      <t xml:space="preserve"> 240х110х65 мм</t>
    </r>
  </si>
  <si>
    <r>
      <t>Корзина под мойку малая</t>
    </r>
    <r>
      <rPr>
        <sz val="10"/>
        <rFont val="Times New Roman"/>
        <family val="1"/>
        <charset val="204"/>
      </rPr>
      <t>, 117х470х420 мм</t>
    </r>
  </si>
  <si>
    <r>
      <t>Корзина под мойку</t>
    </r>
    <r>
      <rPr>
        <sz val="10"/>
        <rFont val="Times New Roman"/>
        <family val="1"/>
        <charset val="204"/>
      </rPr>
      <t>, 217х470х420 мм</t>
    </r>
  </si>
  <si>
    <r>
      <t>Корзина под мойку запирающаяся</t>
    </r>
    <r>
      <rPr>
        <sz val="10"/>
        <rFont val="Times New Roman"/>
        <family val="1"/>
        <charset val="204"/>
      </rPr>
      <t>, 202х432х440 мм</t>
    </r>
  </si>
  <si>
    <r>
      <t>Стол рабочий с пневмоподъемником</t>
    </r>
    <r>
      <rPr>
        <sz val="10"/>
        <rFont val="Times New Roman"/>
        <family val="1"/>
        <charset val="204"/>
      </rPr>
      <t>, H 680-1130 мм, Для арт.: 007703</t>
    </r>
  </si>
  <si>
    <r>
      <t>Держатель телескопический</t>
    </r>
    <r>
      <rPr>
        <sz val="10"/>
        <rFont val="Times New Roman"/>
        <family val="1"/>
        <charset val="204"/>
      </rPr>
      <t>, L 875 – 1175 мм, Для арт.: 007702</t>
    </r>
  </si>
  <si>
    <t>Профиль соединительный Т-образный, алюминий, Н 40мм, L=600мм</t>
  </si>
  <si>
    <t>R956-BR5</t>
  </si>
  <si>
    <t xml:space="preserve">Профиль-база для столешниц Н40, нержавейка, L=3900мм </t>
  </si>
  <si>
    <t>R957-BR5</t>
  </si>
  <si>
    <t xml:space="preserve">Профиль-накладка фронтальный для столешниц Н40, нержавейка, L=3900мм </t>
  </si>
  <si>
    <t>CSA966-BR5</t>
  </si>
  <si>
    <t xml:space="preserve">Угол 90" внутренний для столешниц Н40, нержавейка </t>
  </si>
  <si>
    <t>CSA967-BR5</t>
  </si>
  <si>
    <t xml:space="preserve">Угол 90" внешний для столешниц Н40, нержавейка </t>
  </si>
  <si>
    <t>CSA972-BR5</t>
  </si>
  <si>
    <t xml:space="preserve">Угол 135" внутренний для столешниц Н40, нержавейка </t>
  </si>
  <si>
    <t>CSA973-BR5</t>
  </si>
  <si>
    <t xml:space="preserve">Угол 135" внешний для столешниц Н40, нержавейка </t>
  </si>
  <si>
    <t>Профиль-база для столешниц Н=60мм, алюминий, L=4100мм</t>
  </si>
  <si>
    <t>Профиль-накладка фронтальный для столешниц Н=60мм, алюминий, L=4100мм</t>
  </si>
  <si>
    <t>R960AFOR-BR5</t>
  </si>
  <si>
    <t xml:space="preserve">Профиль-база для столешниц Н60, нержавейка, L=3900мм </t>
  </si>
  <si>
    <t>R960-BR5</t>
  </si>
  <si>
    <t>Профиль-накладка фронтальный для столешниц Н60, нержавейка, L=3900мм</t>
  </si>
  <si>
    <t>CSA968-BR5</t>
  </si>
  <si>
    <t>Угол 90" внутренний для столешниц Н60, нержавейка</t>
  </si>
  <si>
    <t>CSA969-BR5</t>
  </si>
  <si>
    <t xml:space="preserve">Угол 90" внешний для столешниц Н60, нержавейка </t>
  </si>
  <si>
    <t>CSA970-BR5</t>
  </si>
  <si>
    <t>Угол 135" внутренний для столешниц Н60, нержавейка</t>
  </si>
  <si>
    <t>CSA971-BR5</t>
  </si>
  <si>
    <t>Угол 135" внешний для столешниц Н60, нержавейка</t>
  </si>
  <si>
    <t>26.8</t>
  </si>
  <si>
    <r>
      <t>Сетка круглая на кронштейне</t>
    </r>
    <r>
      <rPr>
        <sz val="10"/>
        <color indexed="8"/>
        <rFont val="Times New Roman"/>
        <family val="1"/>
        <charset val="204"/>
      </rPr>
      <t>,  Н 190 мм</t>
    </r>
  </si>
  <si>
    <r>
      <t>Сетка круглая</t>
    </r>
    <r>
      <rPr>
        <sz val="10"/>
        <color indexed="8"/>
        <rFont val="Times New Roman"/>
        <family val="1"/>
        <charset val="204"/>
      </rPr>
      <t>,  Н 185 мм</t>
    </r>
  </si>
  <si>
    <r>
      <t xml:space="preserve">Опора для стола трапеция, </t>
    </r>
    <r>
      <rPr>
        <sz val="10"/>
        <color indexed="8"/>
        <rFont val="Times New Roman"/>
        <family val="1"/>
        <charset val="204"/>
      </rPr>
      <t>Для арт.: 009072,  009052,  009053</t>
    </r>
  </si>
  <si>
    <r>
      <t>Ножка стола на роликах</t>
    </r>
    <r>
      <rPr>
        <sz val="10"/>
        <color indexed="8"/>
        <rFont val="Times New Roman"/>
        <family val="1"/>
        <charset val="204"/>
      </rPr>
      <t>, H 670 мм, Для арт.: 009072,  009045</t>
    </r>
  </si>
  <si>
    <r>
      <t>Ножки стола на роликах</t>
    </r>
    <r>
      <rPr>
        <sz val="10"/>
        <color indexed="8"/>
        <rFont val="Times New Roman"/>
        <family val="1"/>
        <charset val="204"/>
      </rPr>
      <t>, H 1035 мм, Для арт.: 009072,  009045</t>
    </r>
  </si>
  <si>
    <t xml:space="preserve">Отводная трубка для сифона                                                                                                       </t>
  </si>
  <si>
    <t>Сушки из нержавеющей стали одноуровневые Poker-Inox (универсальные)</t>
  </si>
  <si>
    <t>Poker-Inox</t>
  </si>
  <si>
    <t xml:space="preserve">Сушка одноуровневая в шкаф 600                                            </t>
  </si>
  <si>
    <t>Сушки INOXA-ЭКО серые двухуровневые без рамки (универсальные)</t>
  </si>
  <si>
    <t>Сушки INOXA хром двухуровневые с 2-мя алюминиевыми рамками для ДСП 16мм, с подсветкой</t>
  </si>
  <si>
    <t>Сушки VIBO хром двухуровневые с 2-мя алюминиевыми рамками для ДСП 16мм и 18мм</t>
  </si>
  <si>
    <t>Дополнительные модули для сушки ELLITIPI (белый пластик)</t>
  </si>
  <si>
    <t>Модуль под ножи/вилки</t>
  </si>
  <si>
    <t xml:space="preserve">Сушки INOXA-GOLD хром выкатные для нижней базы </t>
  </si>
  <si>
    <t xml:space="preserve">Сушка выкатная для нижней базы 450                                                                </t>
  </si>
  <si>
    <t xml:space="preserve">Сушка выкатная для нижней базы 600                                                               </t>
  </si>
  <si>
    <t>5.6</t>
  </si>
  <si>
    <t>Полка-сушка одноуровневая с лифтовым механизмом в шкаф 600</t>
  </si>
  <si>
    <t>Полка-сушка одноуровневая с лифтовым механизмом в шкаф 900</t>
  </si>
  <si>
    <t xml:space="preserve">Сетка INOXA-GOLD в базу 300                                                                                 </t>
  </si>
  <si>
    <t>202Q/90-45С +</t>
  </si>
  <si>
    <t>202Q/120-45С +</t>
  </si>
  <si>
    <t>207/120-45С</t>
  </si>
  <si>
    <t>806B/45C-DX</t>
  </si>
  <si>
    <t>Волшебный уголок правый (минимум в базу 900мм)</t>
  </si>
  <si>
    <t>806B/45C-SX</t>
  </si>
  <si>
    <t>Волшебный уголок левый (минимум в базу 900мм)</t>
  </si>
  <si>
    <t>Сетка-полка в базу 600, глубина 260 мм</t>
  </si>
  <si>
    <t>Сетка-полка в базу 600, глубина 440 мм</t>
  </si>
  <si>
    <t>Сетка-полка в базу 900, глубина 260 мм</t>
  </si>
  <si>
    <t>Сетка-полка в базу 900, глубина 440 мм</t>
  </si>
  <si>
    <t>Сетка-полка в базу 1200, глубина 260 мм</t>
  </si>
  <si>
    <t>Сетка-полка в базу 1200, глубина 440 мм</t>
  </si>
  <si>
    <t>Сетка-полка гриль выкатная в базу 450 (без крепления к фасаду)</t>
  </si>
  <si>
    <t>Сетка-полка гриль выкатная в базу 600 (без крепления к фасаду)</t>
  </si>
  <si>
    <t>Сетка-полка гриль выкатная в базу 800 (без крепления к фасаду)</t>
  </si>
  <si>
    <t>Сетка-полка гриль выкатная в базу 900 (без крепления к фасаду)</t>
  </si>
  <si>
    <t>О41С</t>
  </si>
  <si>
    <t>Сетка для продуктов подвесная к полке</t>
  </si>
  <si>
    <t>043/9С</t>
  </si>
  <si>
    <t>043/15С</t>
  </si>
  <si>
    <t>О45С</t>
  </si>
  <si>
    <t>Держатель крышек подвесной к полке</t>
  </si>
  <si>
    <t>AT 41/55.AL</t>
  </si>
  <si>
    <t>Рамка выдвижная для подвесных сеток шириной 330-470</t>
  </si>
  <si>
    <t>AT 55/69.AL</t>
  </si>
  <si>
    <t>Рамка выдвижная для подвесных сеток шириной 470-610</t>
  </si>
  <si>
    <t>AT 69/83.AL</t>
  </si>
  <si>
    <t>Рамка выдвижная для подвесных сеток шириной 610-750</t>
  </si>
  <si>
    <t>AT 83/97.AL</t>
  </si>
  <si>
    <t>Рамка выдвижная для подвесных сеток шириной 750-890</t>
  </si>
  <si>
    <t>AVF 40.AL</t>
  </si>
  <si>
    <t>AVF 48.AL</t>
  </si>
  <si>
    <t>AVF 72.AL</t>
  </si>
  <si>
    <t>AСF 40.AL</t>
  </si>
  <si>
    <t>Подвесная полка с бортиками, ширина 410мм</t>
  </si>
  <si>
    <t>AСF 48.AL</t>
  </si>
  <si>
    <t>Подвесная полка с бортиками, ширина 490мм</t>
  </si>
  <si>
    <t>AСF 72.AL</t>
  </si>
  <si>
    <t>Подвесная полка с бортиками, ширина 730мм</t>
  </si>
  <si>
    <t>Коврик тканевый, глубина 465мм, ширина 380мм, цвет: синий, бежевый</t>
  </si>
  <si>
    <t>Коврик тканевый, глубина 465мм, ширина 460мм, цвет: синий, бежевый</t>
  </si>
  <si>
    <t>Коврик тканевый, глубина 465мм, ширина 700мм, цвет: белый, синий, бежевый</t>
  </si>
  <si>
    <t>AРР 48.AL</t>
  </si>
  <si>
    <t>Подвесной держатель для брюк, ширина 485 мм</t>
  </si>
  <si>
    <t>AРР 72.AL</t>
  </si>
  <si>
    <t>Подвесной держатель для брюк, ширина 725 мм</t>
  </si>
  <si>
    <t>AVP 10.AL</t>
  </si>
  <si>
    <t>Поддон пластиковый раздвижной, ширина 440-520 мм</t>
  </si>
  <si>
    <t>AS 40.AL</t>
  </si>
  <si>
    <t>Подвесная полка для обуви, ширина 390мм</t>
  </si>
  <si>
    <t>AS 48.AL</t>
  </si>
  <si>
    <t>Подвесная полка для обуви, ширина 470 мм</t>
  </si>
  <si>
    <t>APPL.AL</t>
  </si>
  <si>
    <t>AСL 2.AL</t>
  </si>
  <si>
    <t>AСL 3.AL</t>
  </si>
  <si>
    <t>7.10</t>
  </si>
  <si>
    <t>ASL 2.AL</t>
  </si>
  <si>
    <t>ASL 3.AL</t>
  </si>
  <si>
    <t>7.11</t>
  </si>
  <si>
    <t>AОЕ.AL</t>
  </si>
  <si>
    <t>APCL.AL</t>
  </si>
  <si>
    <t>7.12</t>
  </si>
  <si>
    <t>AАЕ.AL</t>
  </si>
  <si>
    <t>AКСЕ.AL</t>
  </si>
  <si>
    <t>7.13</t>
  </si>
  <si>
    <t>7.14</t>
  </si>
  <si>
    <t>Выдвижная полка глубокая, с направляющими, ширина 515мм</t>
  </si>
  <si>
    <t>Выдвижная полка, с направляющими, ширина 515мм</t>
  </si>
  <si>
    <t>Выдвижная полка, с направляющими, ширина 810мм</t>
  </si>
  <si>
    <t>7.15</t>
  </si>
  <si>
    <t>Штанга  d=25 для шкафа, хром глянец, L=3000мм</t>
  </si>
  <si>
    <t>Держатель штанги 15.5х64 (2 боковых отверстия + 1верхнее отверстие)</t>
  </si>
  <si>
    <t>НА.02</t>
  </si>
  <si>
    <t>Держатель штанги 15.2х44 (3 боковых отверстия)</t>
  </si>
  <si>
    <t>7.16</t>
  </si>
  <si>
    <t>8.4</t>
  </si>
  <si>
    <t>3679.110.001</t>
  </si>
  <si>
    <t xml:space="preserve">Подъёмник Huwil-Slide H10 (3.6-4.6кг), в шкаф H.350-400 </t>
  </si>
  <si>
    <t>3679.110.002</t>
  </si>
  <si>
    <t xml:space="preserve">Подъёмник Huwil-Slide H20 (4.7-5.7кг), в шкаф H.350-400 </t>
  </si>
  <si>
    <t>3679.110.003</t>
  </si>
  <si>
    <t xml:space="preserve">Подъёмник Huwil-Slide H30  (5.8-7.0кг), в шкаф H.350-400 </t>
  </si>
  <si>
    <t>8.5</t>
  </si>
  <si>
    <t>3680.120.002</t>
  </si>
  <si>
    <t xml:space="preserve">Подъёмник Huwil-Swing S10 (4.6-6.2кг), в шкаф H.720  </t>
  </si>
  <si>
    <t>3680.120.003</t>
  </si>
  <si>
    <t xml:space="preserve">Подъёмник Huwil-Swing S20 (6.3-7.8кг), в шкаф H.720 </t>
  </si>
  <si>
    <t>3680.120.004</t>
  </si>
  <si>
    <t xml:space="preserve">Подъёмник Huwil-Swing S30 (7.9-9.3кг), в шкаф H.720 </t>
  </si>
  <si>
    <t>3680.120.005</t>
  </si>
  <si>
    <t>Mono-Lift/Twin-Lift Направляющая врезная, L=2140мм, пластик серый</t>
  </si>
  <si>
    <t>РУЧКИ</t>
  </si>
  <si>
    <t xml:space="preserve">Ручка-скоба, хром матовый, 128мм                                                                       </t>
  </si>
  <si>
    <t xml:space="preserve">Ручка-скоба, хром матовый, 160мм                                                                      </t>
  </si>
  <si>
    <t xml:space="preserve">Ручка-скоба, хром матовый, 192мм                                                                      </t>
  </si>
  <si>
    <t xml:space="preserve">Ручка-скоба, хром матовый, 320мм                                                                        </t>
  </si>
  <si>
    <t xml:space="preserve">Ручка-скоба, хром матовый, 128мм                                                                        </t>
  </si>
  <si>
    <t xml:space="preserve">Ручка-скоба, хром глянец, 128мм                                                                             </t>
  </si>
  <si>
    <t>Ручка-скоба, алюминий, 192/224мм</t>
  </si>
  <si>
    <t xml:space="preserve">Ручка-скоба, хром матовый, 160мм                                                                        </t>
  </si>
  <si>
    <t xml:space="preserve">Ручка-скоба, никель матовый, 96мм                                                                       </t>
  </si>
  <si>
    <t xml:space="preserve">Ручка-скоба, хром глянец, 160мм                                                                          </t>
  </si>
  <si>
    <t xml:space="preserve">Ручка-скоба, хром матовый, 160мм                                                                       </t>
  </si>
  <si>
    <t xml:space="preserve">Ручка-скоба, хром матовый, 128мм                                                                     </t>
  </si>
  <si>
    <t xml:space="preserve">Ручка-скоба, хром матовый, 32мм                                                                         </t>
  </si>
  <si>
    <t xml:space="preserve">Ручка-скоба, хром матовый+бук, 128мм                                                                </t>
  </si>
  <si>
    <t>R.331.AL/HW</t>
  </si>
  <si>
    <t>Ручка-скоба, алюминий+венге, 192мм</t>
  </si>
  <si>
    <t>R.357.AL/HW</t>
  </si>
  <si>
    <t>Ручка-скоба, алюминий+венге, 96мм</t>
  </si>
  <si>
    <t>R.223.AL/HW</t>
  </si>
  <si>
    <t>Ручка-кнопка, алюминий+венге, 30х30</t>
  </si>
  <si>
    <t>R.225.AL/HW</t>
  </si>
  <si>
    <t>Ручка-кнопка, алюминий+венге, 20х30</t>
  </si>
  <si>
    <t>Ручка-скоба врезная, алюминий, 128мм, габариты 143х49мм</t>
  </si>
  <si>
    <t>Ручка-скоба врезная, хром матовый, 96мм, габариты 131х50мм</t>
  </si>
  <si>
    <t>Ручка-скоба врезная, хром матовый, 96мм, габариты 122х27мм</t>
  </si>
  <si>
    <t>Ручка-скоба, хром+транспарент, 128мм, 160мм</t>
  </si>
  <si>
    <t xml:space="preserve">Ручка-скоба, хром матовый, 160мм/192мм                                                                       </t>
  </si>
  <si>
    <t xml:space="preserve">Ручка-скоба, хром матовый, 32мм, габариты 57х57                                                                        </t>
  </si>
  <si>
    <t xml:space="preserve">Ручка-скоба, хром матовый, 160мм /192мм                                                        </t>
  </si>
  <si>
    <t xml:space="preserve">Ручка-скоба, алюминий полированный, 160мм /192мм                                        </t>
  </si>
  <si>
    <t xml:space="preserve">Ручка-скоба, хром матовый, 32мм, габариты 57х57                                                                           </t>
  </si>
  <si>
    <t xml:space="preserve">Ручка-скоба, алюминий полированный, 32мм, габариты 57х57                                                        </t>
  </si>
  <si>
    <t>8/1042</t>
  </si>
  <si>
    <t>Ручка-скоба, хром матовый, 160мм, габариты 180х35х26</t>
  </si>
  <si>
    <t>8/1025</t>
  </si>
  <si>
    <t>Ручка-скоба, алюминий, 128 мм, габариты 136х7х15</t>
  </si>
  <si>
    <t>SN20.ххх.35.91</t>
  </si>
  <si>
    <t>Подъемник стандарт SPIN-2 72, усилие 350N</t>
  </si>
  <si>
    <t>SN20.ххх.55.91</t>
  </si>
  <si>
    <t>Подъемник стандарт SPIN-2 72, усилие 550N</t>
  </si>
  <si>
    <t>SN30.360.20.91</t>
  </si>
  <si>
    <t>Подъемник прямого параллельного подъема SPIN-3 36, усилие 200N</t>
  </si>
  <si>
    <t>SN40.ххх.35.91</t>
  </si>
  <si>
    <t>Подъемник наклонного подъема SPIN-4 72, усилие 350N</t>
  </si>
  <si>
    <t>SN40.ххх.55.91</t>
  </si>
  <si>
    <t>Подъемник наклонного подъема SPIN-4 72, усилие 550N</t>
  </si>
  <si>
    <t>Комплект креплений к верхней алюминиевой рамке (для всех подъемников SPIN)</t>
  </si>
  <si>
    <t>Комплект креплений к нижней алюминиевой рамке (для подъемников SPIN-1)</t>
  </si>
  <si>
    <t>Профиль крепежный для SPIN-3 и SPIN-4, L=365 мм (ширина шкафа 600 мм)</t>
  </si>
  <si>
    <t>Профиль крепежный для SPIN-3 и SPIN-4, L=665 мм (ширина шкафа 900 мм)</t>
  </si>
  <si>
    <t>Профиль крепежный для SPIN-3 и SPIN-4, L=995 мм (ширина шкафа 1200 мм)</t>
  </si>
  <si>
    <t>8.22</t>
  </si>
  <si>
    <t>Подъемник газовый прямого параллельного подъема                                                              Комплект: 2 подъемника, крепеж. профиль L=1200мм, крепление к глухому фасаду</t>
  </si>
  <si>
    <t>Подъемник газовый прямого параллельного подъема                                                               Комплект: 2 подъемника, крепеж. профиль L=1200мм, крепление к глухому фасаду</t>
  </si>
  <si>
    <t>Подъемник газовый прямого параллельного подъема с наклоном                                                    Комплект: 2 подъемника, крепеж. профиль L=1200мм, крепление к глухому фасаду</t>
  </si>
  <si>
    <t>8.24</t>
  </si>
  <si>
    <t>Дополнительное крепление к алюминиевой рамке (для VELA.360 и VELA.440)</t>
  </si>
  <si>
    <t>Дополнительное крепление к алюминиевой рамке (для VELA.720)</t>
  </si>
  <si>
    <t>8.25</t>
  </si>
  <si>
    <t>8.27</t>
  </si>
  <si>
    <t>8.28</t>
  </si>
  <si>
    <t>8.29</t>
  </si>
  <si>
    <t>8.30</t>
  </si>
  <si>
    <t>8.31</t>
  </si>
  <si>
    <t>D005SNх</t>
  </si>
  <si>
    <t>Смягчитель удара газовый SMOVE, цвет- бежевый, серый</t>
  </si>
  <si>
    <t>D006SNх</t>
  </si>
  <si>
    <t>D008SNх</t>
  </si>
  <si>
    <t>Смягчитель удара газовый SMOVE, усиленный, цвет- серый</t>
  </si>
  <si>
    <t>D051SNх</t>
  </si>
  <si>
    <t>D064SNхR</t>
  </si>
  <si>
    <t>D086SNх</t>
  </si>
  <si>
    <t>Смягчитель удара самоклеющийся, d=7мм, Н=1.5мм</t>
  </si>
  <si>
    <t>Смягчитель удара самоклеющийся, d=10мм, Н=3мм</t>
  </si>
  <si>
    <t>9.3</t>
  </si>
  <si>
    <t>Подпятник d.16мм коричневый, фетр 3.5мм, самоклеящийся (за 50 шт.)</t>
  </si>
  <si>
    <t>лист</t>
  </si>
  <si>
    <t>Подпятник 20х20мм коричневый, фетр 3.5мм, самоклеящийся (за 50 шт)</t>
  </si>
  <si>
    <t>Подпятник 25х50мм коричневый, фетр 3.5мм, самоклеящийся (за 16 шт)</t>
  </si>
  <si>
    <t>P244/F12A</t>
  </si>
  <si>
    <t>Комплект разборных ножек под цоколь, Н=120мм (К-т 4 шт.)</t>
  </si>
  <si>
    <t>11.3</t>
  </si>
  <si>
    <t>RT.0805.AВ</t>
  </si>
  <si>
    <t>Колесо пластиковое, d=35 мм, цвет- черный</t>
  </si>
  <si>
    <t>Бусола под запрессовку</t>
  </si>
  <si>
    <t>Нога телескопическая d=80мм, Н=720-870мм с подпятником d=320мм, хром глянец (1 шт.)</t>
  </si>
  <si>
    <t xml:space="preserve">Эксцентрик для ДСП 16мм </t>
  </si>
  <si>
    <t>ЕС.0301.В1</t>
  </si>
  <si>
    <t>Эксцентрик для ДСП 18мм</t>
  </si>
  <si>
    <t>ЕС.0601.В1</t>
  </si>
  <si>
    <t>Эксцентрик для ДСП 25мм</t>
  </si>
  <si>
    <t>TR.1802.В1</t>
  </si>
  <si>
    <t>Втулка-саморез для эксцентриковой стяжки</t>
  </si>
  <si>
    <t>TR.1902.В1</t>
  </si>
  <si>
    <t>Втулка с резьбой М6 для эксцентриковой стяжки</t>
  </si>
  <si>
    <t>Бусола разжимная для эксцентриковой стяжки, d=8мм, Н=12мм, М6</t>
  </si>
  <si>
    <t>13.14</t>
  </si>
  <si>
    <t>13.15</t>
  </si>
  <si>
    <t>13.16</t>
  </si>
  <si>
    <t>13.17</t>
  </si>
  <si>
    <t>VT.4802</t>
  </si>
  <si>
    <t>VT.4902</t>
  </si>
  <si>
    <t>VT.5402</t>
  </si>
  <si>
    <t>VT.5802</t>
  </si>
  <si>
    <t>VT.6302</t>
  </si>
  <si>
    <t xml:space="preserve">CF.1405.АА </t>
  </si>
  <si>
    <t>CF.1405.02</t>
  </si>
  <si>
    <t xml:space="preserve">CF.1405.20 </t>
  </si>
  <si>
    <t>Менсолодержатель пеликан стандартный малый, хром глянец (К-т 2 шт.)</t>
  </si>
  <si>
    <t>Менсолодержатель пеликан стандартный малый, хром матовый (К-т 2 шт.)</t>
  </si>
  <si>
    <t>Менсолодержатель пеликан стандартный большой, хром глянец (К-т 2 шт.)</t>
  </si>
  <si>
    <t>Менсолодержатель пеликан стандартный большой, хром матовый (К-т 2 шт.)</t>
  </si>
  <si>
    <t>Менсолодержатель пеликан бронзовый малый (К-т 2 шт.)</t>
  </si>
  <si>
    <t>Менсолодержатель пеликан бронзовый большой (К-т 2 шт.)</t>
  </si>
  <si>
    <t>Т006</t>
  </si>
  <si>
    <t>Менсолодержатель пеликан прозрачный малый (К-т 2 шт.)</t>
  </si>
  <si>
    <t>Цвет: голубой, жёлтый, зелёный, розовый, чёрный</t>
  </si>
  <si>
    <t>Т009</t>
  </si>
  <si>
    <t>D206AА</t>
  </si>
  <si>
    <t>D206HS5</t>
  </si>
  <si>
    <t>C20FA99</t>
  </si>
  <si>
    <t>21.3</t>
  </si>
  <si>
    <t>D206BE5</t>
  </si>
  <si>
    <t xml:space="preserve"> шт.</t>
  </si>
  <si>
    <t xml:space="preserve">  D206BE5S</t>
  </si>
  <si>
    <t>Н=100-110 мм</t>
  </si>
  <si>
    <t>Клип-ответная планка под шуруп, Н=4, крестообразная</t>
  </si>
  <si>
    <t>BAV3L49</t>
  </si>
  <si>
    <t>петля потайная</t>
  </si>
  <si>
    <t>МДМ</t>
  </si>
  <si>
    <t>бронза</t>
  </si>
  <si>
    <t>Фурнитура для столов</t>
  </si>
  <si>
    <t>12.1</t>
  </si>
  <si>
    <t>Нога для стола d=60мм, Н=710мм, хром матовый (К-т 4 шт.)</t>
  </si>
  <si>
    <t>Нога для стола d=60мм, Н=710мм, хром глянец (К-т 4 шт.)</t>
  </si>
  <si>
    <t>124-07</t>
  </si>
  <si>
    <t>Нога для стола d=60мм, Н=710мм, белый (К-т 4 шт.)</t>
  </si>
  <si>
    <t>Нога для стола d=60мм, Н=710мм, золото (К-т 4 шт.)</t>
  </si>
  <si>
    <t>Нога для стола коническая d=25/60мм, Н=720мм, хром глянец (К-т 4 шт.)</t>
  </si>
  <si>
    <t>Нога для стола-каркаса d=60мм, Н=750мм, хром глянец (К-т 4 шт. + 4 скобы)</t>
  </si>
  <si>
    <t>12.2</t>
  </si>
  <si>
    <t>Нога телескопическая d=80мм, Н=720-870мм, хром глянец (1 шт.)</t>
  </si>
  <si>
    <t>Нога телескопическая d=80мм, Н=720-870мм, чёрный (1 шт.)</t>
  </si>
  <si>
    <t>03.3672.120.007</t>
  </si>
  <si>
    <t>03.3672.120.008</t>
  </si>
  <si>
    <t>ММ8</t>
  </si>
  <si>
    <t>Цвет: горчичный, коричневый</t>
  </si>
  <si>
    <t>ММ5</t>
  </si>
  <si>
    <t>Цвет: горчичный</t>
  </si>
  <si>
    <t>С839</t>
  </si>
  <si>
    <t>Пыльник-демпфер под пропил, коричневый</t>
  </si>
  <si>
    <t>С840</t>
  </si>
  <si>
    <t>Пыльник-демпфер под пропил, серый</t>
  </si>
  <si>
    <t>Система шторки-жалюзи</t>
  </si>
  <si>
    <t>28.1</t>
  </si>
  <si>
    <t>55.5605.0088</t>
  </si>
  <si>
    <t>Профиль-шторка, L=2500мм, бук</t>
  </si>
  <si>
    <t>Тандембокс "М" + одностенный боксайт</t>
  </si>
  <si>
    <t>Тандембокс "М" + двухстенный боксайт</t>
  </si>
  <si>
    <t>L=500, H=209</t>
  </si>
  <si>
    <t>358М5000В+Z37H</t>
  </si>
  <si>
    <t>Тандембокс "М" + стеклянный боксайт</t>
  </si>
  <si>
    <t>358М5000В+GL.BXD</t>
  </si>
  <si>
    <t>Тандембокс "К" + релинг</t>
  </si>
  <si>
    <t>L=500, H=172</t>
  </si>
  <si>
    <t>L=500, H=115</t>
  </si>
  <si>
    <t>358К5000В+ZRG</t>
  </si>
  <si>
    <t>358N5000B</t>
  </si>
  <si>
    <t>Тандембокс "N" + блюмоушин</t>
  </si>
  <si>
    <t>L=500, H=68</t>
  </si>
  <si>
    <t>внутренний Тандембокс "М"</t>
  </si>
  <si>
    <t>359М5000В+70М</t>
  </si>
  <si>
    <t>внутренний Тандембокс "М" + релинг</t>
  </si>
  <si>
    <t>358М5000В+72В</t>
  </si>
  <si>
    <t>внутренний Тандембокс "М" + 2 релинга</t>
  </si>
  <si>
    <t>358М5000В+73D</t>
  </si>
  <si>
    <t>внутренний Тандембокс "М" +д. боксайт</t>
  </si>
  <si>
    <t>358М5000В+73D+BXD</t>
  </si>
  <si>
    <t>под мойку Тандембокс "М"</t>
  </si>
  <si>
    <t>96bm</t>
  </si>
  <si>
    <t>96bd</t>
  </si>
  <si>
    <t>97b</t>
  </si>
  <si>
    <t>под мойку Тандембокс "М"+боксайт</t>
  </si>
  <si>
    <t>L=500, H=96</t>
  </si>
  <si>
    <t>L=500, H=224</t>
  </si>
  <si>
    <t>под мойку Тандембокс "М"+2 релинга</t>
  </si>
  <si>
    <t>Метабокс "М" + релинг</t>
  </si>
  <si>
    <t>Метабокс "М" + 2 релинга</t>
  </si>
  <si>
    <t>L=500, H=207</t>
  </si>
  <si>
    <t>L=500, H=143</t>
  </si>
  <si>
    <t>Метабокс "М" + боксайт</t>
  </si>
  <si>
    <t>Внутренний метабокс "N"</t>
  </si>
  <si>
    <t>L=500, H=54</t>
  </si>
  <si>
    <t>крем</t>
  </si>
  <si>
    <t>Внутренний метабокс "М"</t>
  </si>
  <si>
    <t>Внутренний метабокс "К"</t>
  </si>
  <si>
    <t>Внутренний метабокс "Н"</t>
  </si>
  <si>
    <t>для накладных 100°</t>
  </si>
  <si>
    <t>для полунакладных 100°</t>
  </si>
  <si>
    <t>Петля 1/2 накл. Модуль</t>
  </si>
  <si>
    <t>Блюмоушин на петлю</t>
  </si>
  <si>
    <t>Блюмойшин врезной</t>
  </si>
  <si>
    <t>970А1002</t>
  </si>
  <si>
    <t>973А0500</t>
  </si>
  <si>
    <t>91М2750</t>
  </si>
  <si>
    <t>Петля вкладная. Модуль</t>
  </si>
  <si>
    <t>для вкладных 100°</t>
  </si>
  <si>
    <t>под фальш панель 95°</t>
  </si>
  <si>
    <t xml:space="preserve">Петля CLIP, в сборе  </t>
  </si>
  <si>
    <t>для накладных 170°</t>
  </si>
  <si>
    <t xml:space="preserve">Петля CLIP 1/2, в сборе  </t>
  </si>
  <si>
    <t>для полунакладных 170°</t>
  </si>
  <si>
    <t>71Т6650</t>
  </si>
  <si>
    <t>С нулевым вхождением</t>
  </si>
  <si>
    <t>155°</t>
  </si>
  <si>
    <t>71Т7500</t>
  </si>
  <si>
    <t>120°</t>
  </si>
  <si>
    <t>79Т5550.TL</t>
  </si>
  <si>
    <t>без пружины</t>
  </si>
  <si>
    <t>для складных</t>
  </si>
  <si>
    <t>60°</t>
  </si>
  <si>
    <t>79Т8500</t>
  </si>
  <si>
    <t>Петля накладная, Модуль</t>
  </si>
  <si>
    <t>Петля накладная. Модуль</t>
  </si>
  <si>
    <t>в цвет корпуса</t>
  </si>
  <si>
    <t>петля Salice Push</t>
  </si>
  <si>
    <t>С2АРА99</t>
  </si>
  <si>
    <t>с обратной пружиной  110°</t>
  </si>
  <si>
    <t>защёлка Click</t>
  </si>
  <si>
    <t>пластк/метал</t>
  </si>
  <si>
    <t>защёлка Push</t>
  </si>
  <si>
    <t>ответная часть для фасада</t>
  </si>
  <si>
    <t>ответная часть для рамок</t>
  </si>
  <si>
    <t>Сетка в базу 200</t>
  </si>
  <si>
    <t>Сетка в базу 300</t>
  </si>
  <si>
    <t>Сетка в базу 400</t>
  </si>
  <si>
    <t>Сетка в базу 450</t>
  </si>
  <si>
    <t>Сетка с мешком в базу 300</t>
  </si>
  <si>
    <t>Сетка с мешком в базу 400</t>
  </si>
  <si>
    <t>Сетка низкая стандартная в базу 450</t>
  </si>
  <si>
    <t>Сетка низкая стандартная в базу 600</t>
  </si>
  <si>
    <t>Сетка низкая стандартная в базу 900</t>
  </si>
  <si>
    <t>Сетка низкая сплошная в базу 450 (без крепления к фасаду)</t>
  </si>
  <si>
    <t>Сетка низкая сплошная в базу 600 (без крепления к фасаду)</t>
  </si>
  <si>
    <t>Нога для стола квадратная 60х60мм, Н=710мм, рифлёный алюминий (К-т 4 шт.)</t>
  </si>
  <si>
    <t>26.302.11</t>
  </si>
  <si>
    <t>Опора для стеклянной поверхности стола, d=30мм, Н=50мм, алюминий</t>
  </si>
  <si>
    <t>26.302.17</t>
  </si>
  <si>
    <t>Опора для стеклянной поверхности стола, d=30мм, Н=120мм, алюминий</t>
  </si>
  <si>
    <t>12.6</t>
  </si>
  <si>
    <t>660.МО.00.00.60</t>
  </si>
  <si>
    <t>660.МО.00.02.60</t>
  </si>
  <si>
    <t>12.7</t>
  </si>
  <si>
    <t>Профиль основной d=40мм, L=3000мм, вишня</t>
  </si>
  <si>
    <t>FB3506.D050</t>
  </si>
  <si>
    <t>Профиль основной d=40мм, L=3000мм, хром глянец</t>
  </si>
  <si>
    <t>FB3506.D05</t>
  </si>
  <si>
    <t>Профиль основной d=40мм, L=3000мм, хром перфорированный</t>
  </si>
  <si>
    <t>FB9322</t>
  </si>
  <si>
    <t>Шпилька с резьбой М8, L=2000мм</t>
  </si>
  <si>
    <t>FB9084</t>
  </si>
  <si>
    <t>Фланец декоративный, хром глянец</t>
  </si>
  <si>
    <t>FB9316</t>
  </si>
  <si>
    <t>Крышечка верхняя, хром глянец</t>
  </si>
  <si>
    <t>FB9087</t>
  </si>
  <si>
    <t>Прокладка под крышечку, транспарент</t>
  </si>
  <si>
    <t>FB9085</t>
  </si>
  <si>
    <t>Ножка опорная, хром</t>
  </si>
  <si>
    <t>FB9121</t>
  </si>
  <si>
    <t>Опора колёсная, чёрная</t>
  </si>
  <si>
    <t>Детали сложной формы</t>
  </si>
  <si>
    <r>
      <t xml:space="preserve">Профиль рамочный </t>
    </r>
    <r>
      <rPr>
        <sz val="10"/>
        <rFont val="Arial Cyr"/>
        <charset val="204"/>
      </rPr>
      <t>квадратный(с овалом)</t>
    </r>
    <r>
      <rPr>
        <sz val="8"/>
        <rFont val="Arial Cyr"/>
        <charset val="204"/>
      </rPr>
      <t xml:space="preserve"> под демпфер 21х21,    L = 6000мм                                          Материл - анодированный алюминий</t>
    </r>
  </si>
  <si>
    <r>
      <t>Профиль рамочный</t>
    </r>
    <r>
      <rPr>
        <sz val="10"/>
        <rFont val="Arial Cyr"/>
        <charset val="204"/>
      </rPr>
      <t xml:space="preserve"> прямоугольный</t>
    </r>
    <r>
      <rPr>
        <sz val="8"/>
        <rFont val="Arial Cyr"/>
        <charset val="204"/>
      </rPr>
      <t xml:space="preserve"> под демпфер 45х21,    L = 4100мм                                          Материл - анодированный алюминий</t>
    </r>
  </si>
  <si>
    <r>
      <t xml:space="preserve">Профиль рамочный </t>
    </r>
    <r>
      <rPr>
        <sz val="10"/>
        <rFont val="Arial Cyr"/>
        <charset val="204"/>
      </rPr>
      <t>прямоугольный</t>
    </r>
    <r>
      <rPr>
        <sz val="8"/>
        <rFont val="Arial Cyr"/>
        <charset val="204"/>
      </rPr>
      <t xml:space="preserve"> под демпфер 50х25,    L = 6000мм                                          Материл - анодированный алюминий</t>
    </r>
  </si>
  <si>
    <r>
      <t>Спецпетля 105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накладная для профиля PracticAL</t>
    </r>
  </si>
  <si>
    <r>
      <t>Спецпетля 105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вкладная для профиля PracticAL</t>
    </r>
  </si>
  <si>
    <r>
      <t>Спецпетля 30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угловая для профиля PracticAL</t>
    </r>
  </si>
  <si>
    <r>
      <t>Спецпетля 45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угловая для профиля PracticAL</t>
    </r>
  </si>
  <si>
    <r>
      <t>Спецпетля 165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угловая для профиля PracticAL</t>
    </r>
  </si>
  <si>
    <r>
      <t>Соединительный блок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для профиля 35х35мм, (под винт М6) </t>
    </r>
  </si>
  <si>
    <r>
      <t>Соединительный блок 45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для профиля 35х35мм, (под винт М6) </t>
    </r>
  </si>
  <si>
    <r>
      <t>Соединительный блок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для профиля 50х50мм</t>
    </r>
  </si>
  <si>
    <r>
      <t>Соединительный блок 45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для профиля 50х50мм, (под винт М6)</t>
    </r>
  </si>
  <si>
    <r>
      <t>Соединительный блок 45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для профиля 50х50мм, (под винт М8)</t>
    </r>
  </si>
  <si>
    <r>
      <t>Профиль вертикальный внешний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>, алюминий, L=3900мм</t>
    </r>
  </si>
  <si>
    <r>
      <t>Профиль вертикальный внутренний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>, пластик, L=4000мм</t>
    </r>
  </si>
  <si>
    <r>
      <t>Угол внешний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для бортика арт.R3600</t>
    </r>
  </si>
  <si>
    <r>
      <t>Угол внешний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для бортика арт.R3610</t>
    </r>
  </si>
  <si>
    <r>
      <t>Угол внутренний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для бортика арт.R3600</t>
    </r>
  </si>
  <si>
    <r>
      <t>Угол внутренний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для бортика арт.R3610</t>
    </r>
  </si>
  <si>
    <r>
      <t>Группа-2 Соединение угловое 90</t>
    </r>
    <r>
      <rPr>
        <vertAlign val="superscript"/>
        <sz val="8"/>
        <rFont val="Arial Cyr"/>
        <charset val="204"/>
      </rPr>
      <t>0</t>
    </r>
  </si>
  <si>
    <r>
      <t>Профиль стыковочный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>, алюминий, Н30мм, L=630мм</t>
    </r>
  </si>
  <si>
    <r>
      <t>Профиль стыковочный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>, алюминий, Н40мм, L=640мм</t>
    </r>
  </si>
  <si>
    <r>
      <t>Угол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внешний, для столешниц Н=30мм, серый пластик</t>
    </r>
  </si>
  <si>
    <r>
      <t>Угол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внутренний, для столешниц Н=30мм, серый пластик</t>
    </r>
  </si>
  <si>
    <r>
      <t>Угол 135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внешний, для столешниц Н=30мм, серый пластик</t>
    </r>
  </si>
  <si>
    <r>
      <t>Угол 135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внутренний, для столешниц Н=30мм, серый пластик</t>
    </r>
  </si>
  <si>
    <r>
      <t>Угол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внешний, для столешниц Н=40мм, алюминий</t>
    </r>
  </si>
  <si>
    <r>
      <t>Угол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внутренний, для столешниц Н=40мм, алюминий</t>
    </r>
  </si>
  <si>
    <r>
      <t>Угол 135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внешний, для столешниц Н=40мм, алюминий</t>
    </r>
  </si>
  <si>
    <r>
      <t>Угол 135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внутренний, для столешниц Н=40мм, алюминий</t>
    </r>
  </si>
  <si>
    <r>
      <t>Угол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внешний, для столешниц Н=60мм, алюминий</t>
    </r>
  </si>
  <si>
    <r>
      <t>Угол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внутренний, для столешниц Н=60мм, алюминий</t>
    </r>
  </si>
  <si>
    <r>
      <t>Угол 135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внешний, для столешниц Н=60мм, алюминий</t>
    </r>
  </si>
  <si>
    <r>
      <t>Угол 135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внутренний, для столешниц Н=60мм, алюминий</t>
    </r>
  </si>
  <si>
    <r>
      <t>Комплект углов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к профилю с 1-м закруглением, серый пластик</t>
    </r>
  </si>
  <si>
    <r>
      <t>Угол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внутренний, пластик орех тёмный</t>
    </r>
  </si>
  <si>
    <r>
      <t>Угол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внутренний, пластик бук</t>
    </r>
  </si>
  <si>
    <r>
      <t>Угол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внутренний, пластик вишня</t>
    </r>
  </si>
  <si>
    <r>
      <t>Угол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внешний, пластик орех тёмный</t>
    </r>
  </si>
  <si>
    <r>
      <t>Угол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внешний, пластик бук</t>
    </r>
  </si>
  <si>
    <r>
      <t>Угол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внешний, пластик вишня</t>
    </r>
  </si>
  <si>
    <r>
      <t>Угол 135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внутренний, пластик орех тёмный</t>
    </r>
  </si>
  <si>
    <r>
      <t>Угол 135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внутренний, пластик бук</t>
    </r>
  </si>
  <si>
    <r>
      <t>Угол 135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внутренний, пластик вишня</t>
    </r>
  </si>
  <si>
    <r>
      <t>Угол 135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внешний, пластик орех тёмный</t>
    </r>
  </si>
  <si>
    <r>
      <t>Угол 135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внешний, пластик бук</t>
    </r>
  </si>
  <si>
    <r>
      <t>Угол 135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внешний, пластик вишня</t>
    </r>
  </si>
  <si>
    <r>
      <t xml:space="preserve">Ручка-скоба, хром матовый, 160мм                                                                        </t>
    </r>
    <r>
      <rPr>
        <b/>
        <i/>
        <sz val="8"/>
        <rFont val="Arial Cyr"/>
        <charset val="204"/>
      </rPr>
      <t xml:space="preserve"> </t>
    </r>
  </si>
  <si>
    <r>
      <t xml:space="preserve">Ручка-скоба, хром глянец, 64мм                                                                          </t>
    </r>
    <r>
      <rPr>
        <b/>
        <i/>
        <sz val="8"/>
        <rFont val="Arial Cyr"/>
        <charset val="204"/>
      </rPr>
      <t xml:space="preserve">  </t>
    </r>
  </si>
  <si>
    <r>
      <t xml:space="preserve">Ручка-скоба, хром глянец, 64мм                                                                          </t>
    </r>
    <r>
      <rPr>
        <b/>
        <i/>
        <sz val="8"/>
        <rFont val="Arial Cyr"/>
        <charset val="204"/>
      </rPr>
      <t xml:space="preserve">   </t>
    </r>
  </si>
  <si>
    <t>Механизмы для угловых тумб 900-1050х600 мм</t>
  </si>
  <si>
    <t>2полки: 8-ми мм ДСП + пластик белый «Anti-Slip»</t>
  </si>
  <si>
    <t>Арт.: 006420(2), 006428, 006429</t>
  </si>
  <si>
    <t>Механизмы для угловых тумб 900х900 мм</t>
  </si>
  <si>
    <t>Арт.: 006701, 006763(2)  или 036763(2)</t>
  </si>
  <si>
    <t>Арт.: 006834, 0068350051 или 0368350051, 006831</t>
  </si>
  <si>
    <t>Арт.: 0068390050, 0068370005</t>
  </si>
  <si>
    <t>Арт.: 006834, 0068390050, 0068370005</t>
  </si>
  <si>
    <t>Держатель крышек для круглых полок D 750, 810-820 мм и Le mans</t>
  </si>
  <si>
    <t>Разделитель для круглых полок D 750, 810-820 мм</t>
  </si>
  <si>
    <t>Механизмы для угловых шкафов 600х600 мм</t>
  </si>
  <si>
    <t>Арт.: 006880, 006881, 006882, 006883, 006884, 006885</t>
  </si>
  <si>
    <t>Арт.: 006880, 036881, 036882, 006883, 006884, 006885</t>
  </si>
  <si>
    <t>Арт.: 006880, 006881, 006882(2), 006883, 006886, 006887</t>
  </si>
  <si>
    <t>Комплект угл.эл-тов для бортика</t>
  </si>
  <si>
    <t>PF Цоколь</t>
  </si>
  <si>
    <t>Алюминивая фурнитура</t>
  </si>
  <si>
    <t>Прист.профиль из алюм.</t>
  </si>
  <si>
    <t>55.М100.GR</t>
  </si>
  <si>
    <t>L=5 м</t>
  </si>
  <si>
    <t>Топ алюминиевый</t>
  </si>
  <si>
    <t>30.M100.GR</t>
  </si>
  <si>
    <t>L=4м 100 мм</t>
  </si>
  <si>
    <t>угол 90° для топа</t>
  </si>
  <si>
    <t>угол 135° для топа</t>
  </si>
  <si>
    <t>скидка</t>
  </si>
  <si>
    <t>8/1046</t>
  </si>
  <si>
    <t>8/1041</t>
  </si>
  <si>
    <t>8/1038</t>
  </si>
  <si>
    <t>8/1039</t>
  </si>
  <si>
    <t>8/1035</t>
  </si>
  <si>
    <t>2883.50NA28</t>
  </si>
  <si>
    <t>А042.DC</t>
  </si>
  <si>
    <t>0674.РC</t>
  </si>
  <si>
    <t>А120.РC</t>
  </si>
  <si>
    <t>0670.РC</t>
  </si>
  <si>
    <t>Штанга гардеробная выдвижн</t>
  </si>
  <si>
    <t>Заглушка для кабель-канала</t>
  </si>
  <si>
    <t>400 мм</t>
  </si>
  <si>
    <t>Менсолодержатель-уголок</t>
  </si>
  <si>
    <t>Столешницы для столов и угловых решений, ДСП класса Е1,поверхность-пластик HPL</t>
  </si>
  <si>
    <t>CF.0505.ХХ</t>
  </si>
  <si>
    <t>Заглушка для эксцентриковой стяжки, цвет- белый, коричневый, черный</t>
  </si>
  <si>
    <t>104/15-28С</t>
  </si>
  <si>
    <t>Декоративная крышечка белая, левая</t>
  </si>
  <si>
    <t>Декоративная крышечка белая, правая</t>
  </si>
  <si>
    <t>Декоративная крышечка бежевая, левая</t>
  </si>
  <si>
    <t>Декоративная крышечка бежевая, правая</t>
  </si>
  <si>
    <t>Декоративная крышечка коричневая, левая</t>
  </si>
  <si>
    <t>Декоративная крышечка коричневая, правая</t>
  </si>
  <si>
    <t>Декоративная крышечка алюминиевая, левая</t>
  </si>
  <si>
    <t>Декоративная крышечка алюминиевая, правая</t>
  </si>
  <si>
    <t>Профиль для навески полок оцинкованный, L=2000мм</t>
  </si>
  <si>
    <t>Петли SALICE</t>
  </si>
  <si>
    <t>С9A7C99</t>
  </si>
  <si>
    <t>С9A7S99</t>
  </si>
  <si>
    <t>С2A6A99</t>
  </si>
  <si>
    <t>С2AFA99</t>
  </si>
  <si>
    <t>17.3</t>
  </si>
  <si>
    <t>С2A7М99АС</t>
  </si>
  <si>
    <t>С2A7V99</t>
  </si>
  <si>
    <t>17.4</t>
  </si>
  <si>
    <t>С2A7N99АС</t>
  </si>
  <si>
    <t>Серия-200 Петля терминальная, чашка d=35мм,  h=11мм</t>
  </si>
  <si>
    <t>С2A7N99</t>
  </si>
  <si>
    <t>Серия-200 Петля терминальная короткая, чашка d=35мм,  h=11мм</t>
  </si>
  <si>
    <t>С2А7F99</t>
  </si>
  <si>
    <t>С2АYА99</t>
  </si>
  <si>
    <t>Штанга гардеробная</t>
  </si>
  <si>
    <t>РЕХХХ410064</t>
  </si>
  <si>
    <t>Система Pegaso - 410</t>
  </si>
  <si>
    <t>РЕХХХ450064</t>
  </si>
  <si>
    <t>Система Pegaso - 450</t>
  </si>
  <si>
    <t>РЕХХХ600064</t>
  </si>
  <si>
    <t>Система Pegaso - 600</t>
  </si>
  <si>
    <t>РЕXVTXXXX64</t>
  </si>
  <si>
    <t>Дополнительный крепеж фасада из узкого рамочного профиля</t>
  </si>
  <si>
    <t>PEBA3076090</t>
  </si>
  <si>
    <t>Бегунок для глухой двери</t>
  </si>
  <si>
    <t>Петля под бегунок для глухой двери</t>
  </si>
  <si>
    <t>Бегунок для алюминиевой рамочной двери</t>
  </si>
  <si>
    <t>Петля под бегунок для алюминиевой рамочной двери</t>
  </si>
  <si>
    <t>Петля под бегунок для двери PracticAL</t>
  </si>
  <si>
    <t>F1RFAY</t>
  </si>
  <si>
    <t>Стопор для складных дверок</t>
  </si>
  <si>
    <t>Петля междверная для глухих дверей</t>
  </si>
  <si>
    <t>Петля междверная для алюминиевых рамочных дверей</t>
  </si>
  <si>
    <t>Система складных дверей SALICE-2 и SALICE-3</t>
  </si>
  <si>
    <t>Система складных дверей Salice-2</t>
  </si>
  <si>
    <t>Система складных дверей Salice-3</t>
  </si>
  <si>
    <t>29.11</t>
  </si>
  <si>
    <t>Заглушка к направляющей для 1-й двери, серый пластик</t>
  </si>
  <si>
    <t>29.15</t>
  </si>
  <si>
    <t>29.16</t>
  </si>
  <si>
    <t>8/1033</t>
  </si>
  <si>
    <t>Ручка-скоба, хром матовый, 256мм</t>
  </si>
  <si>
    <t>Ручка-скоба, хром матовый, 384мм</t>
  </si>
  <si>
    <t>Ручка-скоба, хром матовый, 512мм</t>
  </si>
  <si>
    <t>Ручка-скоба, хром матовый, 608мм</t>
  </si>
  <si>
    <t>Ручка-скоба, хром матовый, 704мм</t>
  </si>
  <si>
    <t>Ручка-скоба, хром матовый, 800мм</t>
  </si>
  <si>
    <t>Ручка-скоба, хром матовый, 896мм</t>
  </si>
  <si>
    <t>Ручка-скоба, хром матовый, 992мм</t>
  </si>
  <si>
    <t>8/1029</t>
  </si>
  <si>
    <t>8/1030</t>
  </si>
  <si>
    <t>8/1040</t>
  </si>
  <si>
    <t>Замок врезной</t>
  </si>
  <si>
    <t>центр.на 3 ящ.</t>
  </si>
  <si>
    <t>Клип-ответная планка под шуруп, Н=4, крестообразная с 3-мя отверстиями</t>
  </si>
  <si>
    <t>S9XX83Н9</t>
  </si>
  <si>
    <t>Накладка на петлю без логотипа, никель</t>
  </si>
  <si>
    <t>S9XX83C1SN</t>
  </si>
  <si>
    <t>Петли декоративные и специального назначения</t>
  </si>
  <si>
    <t>Ручка для стеклянной двери 20х20, никель</t>
  </si>
  <si>
    <t>Ручка для стеклянной двери 40х25, никель</t>
  </si>
  <si>
    <t>НЕ.688</t>
  </si>
  <si>
    <t>Петля для секретера с 6-ю отверстиями, бронза</t>
  </si>
  <si>
    <t>А.0514.01</t>
  </si>
  <si>
    <t>18.1</t>
  </si>
  <si>
    <t>18.2</t>
  </si>
  <si>
    <t>Метабокс Н=86мм, L=275мм, серый металлик</t>
  </si>
  <si>
    <t>Метабокс Н=86мм, L=350мм, серый металлик</t>
  </si>
  <si>
    <t>Комплект торцевых заглушек к бортику Н 15 прямоугольному</t>
  </si>
  <si>
    <t>Бортик прямоугольный алюминиевый  Н=80, L=3900мм</t>
  </si>
  <si>
    <t>Комплект торцевых заглушек к бортику Н 80 прямоугольному</t>
  </si>
  <si>
    <t>Пристеночные бортики SH</t>
  </si>
  <si>
    <t>Бортик овальный SH, гладкий, цвет- нержавеющая сталь, L=4100мм</t>
  </si>
  <si>
    <t>Бортик овальный SH, рифленый, цвет- нержавеющая сталь, L=4100мм</t>
  </si>
  <si>
    <t>010.398</t>
  </si>
  <si>
    <t>Крепление для бортика SH, материал - алюминий, L=100мм</t>
  </si>
  <si>
    <t>Основание уголка 90°, серый пластик</t>
  </si>
  <si>
    <t>Уголок 90°, внутренний, цвет- нержавеющая сталь, материал- пластик</t>
  </si>
  <si>
    <t>Заглушка для бортика, цвет- нержавеющая сталь, материал- пластик</t>
  </si>
  <si>
    <t>Уплотнитель для бортика, цвет- транспарент, материал- пластик</t>
  </si>
  <si>
    <t xml:space="preserve">Мини-бортики TOP-LINE </t>
  </si>
  <si>
    <t>2.6</t>
  </si>
  <si>
    <t>Мини-бортик самоклеющийся овальный 15х16 мм, L=5000мм</t>
  </si>
  <si>
    <t>Цвет- нержавеющая сталь, материал: пластик с покрытием из алюминия</t>
  </si>
  <si>
    <t>Цвет- алюминий, материал: пластик с покрытием из алюминия</t>
  </si>
  <si>
    <t>Уголок 90°, внешний для мини-бортика, черный пластик</t>
  </si>
  <si>
    <t>Уголок 90°, внутренний для мини-бортика, черный пластик</t>
  </si>
  <si>
    <t>Уголок 135°, внутренний для мини-бортика, черный пластик</t>
  </si>
  <si>
    <t>Заглушка для мини-бортика, черный пластик</t>
  </si>
  <si>
    <t>Цоколь ПВХ</t>
  </si>
  <si>
    <t>Цоколь ПВХ  Н=100мм, L=4000мм</t>
  </si>
  <si>
    <t>Цоколь ПВХ  Н=120мм, L=4000мм</t>
  </si>
  <si>
    <t>Цоколь ПВХ  Н=150мм, L=4000мм</t>
  </si>
  <si>
    <t>Цоколь ПВХ под рифленый алюминий Н=100мм, L=4000мм</t>
  </si>
  <si>
    <t>Цоколь ПВХ под рифленый алюминий Н=120мм, L=4000мм</t>
  </si>
  <si>
    <t>Цоколь ПВХ под рифленый алюминий Н=150мм, L=4000мм</t>
  </si>
  <si>
    <t>Закругление для цоколя ПВХ Н=100мм</t>
  </si>
  <si>
    <t>Закругление для цоколя ПВХ Н=120мм</t>
  </si>
  <si>
    <t>Закругление для цоколя ПВХ Н=150мм</t>
  </si>
  <si>
    <t>Закругление для цоколя ПВХ Н=100мм отделка под рифленый алюминий</t>
  </si>
  <si>
    <t>Закругление для цоколя ПВХ Н=120мм отделка под рифленый алюминий</t>
  </si>
  <si>
    <t>Закругление для цоколя ПВХ Н=150мм отделка под рифленый алюминий</t>
  </si>
  <si>
    <t>Решётка вентиляционная для цоколя ПВХ Н=100мм, L=600мм</t>
  </si>
  <si>
    <t>Решётка вентиляционная для цоколя ПВХ Н=120мм, L=600мм</t>
  </si>
  <si>
    <t>Решётка вентиляционная для цоколя ПВХ Н=150мм, L=600мм</t>
  </si>
  <si>
    <t xml:space="preserve">Решётка вентиляционная для цоколя ПВХ Н=100мм отделка </t>
  </si>
  <si>
    <t xml:space="preserve">Решётка вентиляционная для цоколя ПВХ Н=120мм отделка </t>
  </si>
  <si>
    <t xml:space="preserve">Решётка вентиляционная для цоколя ПВХ Н=150мм отделка </t>
  </si>
  <si>
    <t>Торцевая заглушка П - образная, L=4000мм</t>
  </si>
  <si>
    <t>Торцевая заглушка П - образная отделка под алюминий, L=4000мм</t>
  </si>
  <si>
    <t>Угол  универсальный 90°- 135°, L=4000мм</t>
  </si>
  <si>
    <t>Угол  универсальный 90°- 135° отделка под алюминий, L=4000мм</t>
  </si>
  <si>
    <t>Угол 135°, L=4000мм</t>
  </si>
  <si>
    <t>Угол 135° отделка под алюминий, L=4000мм</t>
  </si>
  <si>
    <t>Соединительный элемент Н - образный, L=4000мм</t>
  </si>
  <si>
    <t>Соединительный элемент Н - образный отделка под алюминий, L=4000мм</t>
  </si>
  <si>
    <t>Цоколь алюминиевый рифленый Н=100мм, L=4000мм</t>
  </si>
  <si>
    <t>Цоколь алюминиевый рифленый  Н=120мм, L=4000мм</t>
  </si>
  <si>
    <t>Цоколь алюминиевый рифленый Н=150мм, L=4000мм</t>
  </si>
  <si>
    <t>Решётка вентиляционная для алюминиевого цоколя Н=100мм, L=600мм</t>
  </si>
  <si>
    <t>Решётка вентиляционная для алюминиевого цоколя Н=120мм, L=600мм</t>
  </si>
  <si>
    <t>Решётка вентиляционная для алюминиевого цоколя Н=150мм, L=600мм</t>
  </si>
  <si>
    <t>3.6</t>
  </si>
  <si>
    <t>Соединительный элемент, алюминий. Н=100мм, Н=120мм, Н=150мм</t>
  </si>
  <si>
    <t>Торцевая заглушка, серый пластик, Н=100мм, Н=120мм, Н=150мм</t>
  </si>
  <si>
    <t>Водоотталкивающий профиль для цоколя из ДСП</t>
  </si>
  <si>
    <t>3.7</t>
  </si>
  <si>
    <t>Профиль для цоколя из ДСП 16мм, пластик транспарент, L=5000 мм</t>
  </si>
  <si>
    <t>Профиль для цоколя из ДСП 18-19мм, пластик транспарент, L=5000 мм</t>
  </si>
  <si>
    <t>Мойка FRANKE, серия Eurostar</t>
  </si>
  <si>
    <t>ROG 610-41</t>
  </si>
  <si>
    <t>Мойка FRANKE из фрагранита, серия Pamira. Цвет: бежевый</t>
  </si>
  <si>
    <t>Мойка FRANKE из фрагранита, серия Pamira. Цвет: графит металлик</t>
  </si>
  <si>
    <t>Мойка FRANKE из фрагранита, серия Pamira. Цвет: слоновая кость металлик</t>
  </si>
  <si>
    <t>Дополнительные аксессуары к мойкам</t>
  </si>
  <si>
    <t>Смеситель с выносным шлангом. Цвет: хром глянец + фрагранит бежевый</t>
  </si>
  <si>
    <t>Смеситель с выносным шлангом. Цвет: хром глянец + фрагранит графит металлик</t>
  </si>
  <si>
    <t>Смеситель с выносным шлангом. Цвет: хром глянец + фрагранит слоновая кость металлик</t>
  </si>
  <si>
    <t>902.761.000</t>
  </si>
  <si>
    <t>Сифон гибкий универсальный</t>
  </si>
  <si>
    <t>бюджет</t>
  </si>
  <si>
    <t>италия</t>
  </si>
  <si>
    <t>купе</t>
  </si>
  <si>
    <t>люкс</t>
  </si>
  <si>
    <t>Светильник хром матовый, комплект из 3-х штук + трансформатор 60W</t>
  </si>
  <si>
    <t>19.4</t>
  </si>
  <si>
    <t>WL-4050</t>
  </si>
  <si>
    <t>Дополнительный соединительный кабель для WL-4050 (мама+папа)</t>
  </si>
  <si>
    <t>19.5</t>
  </si>
  <si>
    <t>Профили рамочные алюминиевые</t>
  </si>
  <si>
    <t>20.1</t>
  </si>
  <si>
    <t>HE.951А</t>
  </si>
  <si>
    <t>Профиль рамочный квадратный 20х20, алюминий, L=4000мм</t>
  </si>
  <si>
    <t>НЕ.951</t>
  </si>
  <si>
    <t xml:space="preserve"> 4х25 ST</t>
  </si>
  <si>
    <t>4х30 ST</t>
  </si>
  <si>
    <t>4х35 ST</t>
  </si>
  <si>
    <t>Вешалка 80х85, тёмная бронза</t>
  </si>
  <si>
    <t>11/452</t>
  </si>
  <si>
    <t>Вешалка 94х145, тёмная бронза</t>
  </si>
  <si>
    <t>Нога для стола d=60мм, Н=710мм, черный графит (К-т 4 шт.)</t>
  </si>
  <si>
    <t>12.1/3</t>
  </si>
  <si>
    <t>Менсолодержатель пеликан прозрачный большой (К-т 2 шт.)</t>
  </si>
  <si>
    <t>Менсолодержатель пеликан овальный, хром глянец (К-т 2 шт.)</t>
  </si>
  <si>
    <t>Менсолодержатель пеликан овальный, хром матовый (К-т 2 шт.)</t>
  </si>
  <si>
    <t>Менсолодержатель журавлик, алюминий (К-т 2 шт.)</t>
  </si>
  <si>
    <t>Менсолодержатель журавлик, хром глянец (К-т 2 шт.)</t>
  </si>
  <si>
    <t>Менсолодержатель изогнутый, хром глянец (К-т 2 шт.)</t>
  </si>
  <si>
    <t>Менсолодержатель изогнутый, хром матовый (К-т 2 шт.)</t>
  </si>
  <si>
    <t>R014</t>
  </si>
  <si>
    <t>14.2</t>
  </si>
  <si>
    <t>2155.16</t>
  </si>
  <si>
    <t>Полкодержатели для деревянных полок</t>
  </si>
  <si>
    <t>15.1</t>
  </si>
  <si>
    <t>Полкодержатель круглый, никель</t>
  </si>
  <si>
    <t>RG1402</t>
  </si>
  <si>
    <t>RG1502</t>
  </si>
  <si>
    <t>Полкодержатель лопаточка, никель</t>
  </si>
  <si>
    <t>Полкодержатель Г-образный малый, никель</t>
  </si>
  <si>
    <t>15.2</t>
  </si>
  <si>
    <t>RG0357</t>
  </si>
  <si>
    <t>Полкодержатель Г-образный с винтом, никель</t>
  </si>
  <si>
    <t>Полкодержатель круглый с прозрачным упором</t>
  </si>
  <si>
    <t>RG0201</t>
  </si>
  <si>
    <t>Полкодержатель Г-образный с зазубринами, никель</t>
  </si>
  <si>
    <t>Полкодержатель-защелка боковой, коричневый пластик</t>
  </si>
  <si>
    <t>RG1905</t>
  </si>
  <si>
    <t>Полкодержатель-защелка фронтальный для ДСП 16мм, коричневый пластик</t>
  </si>
  <si>
    <t>RG3105</t>
  </si>
  <si>
    <t>Полкодержатель-защелка фронтальный для ДСП 18мм, коричневый пластик</t>
  </si>
  <si>
    <t>MI3105</t>
  </si>
  <si>
    <t>Полкодержатель под запрессовку для ДСП 16мм, коричневый пластик</t>
  </si>
  <si>
    <t>MI3205</t>
  </si>
  <si>
    <t>Полкодержатель под запрессовку для ДСП 18мм, коричневый пластик</t>
  </si>
  <si>
    <t>MI3402</t>
  </si>
  <si>
    <t>Евровинт для полкодержателя под запрессовку, никель</t>
  </si>
  <si>
    <t>SI02</t>
  </si>
  <si>
    <t>SI01</t>
  </si>
  <si>
    <t>Полкодержатели для стеклянных полок</t>
  </si>
  <si>
    <t>RG4153</t>
  </si>
  <si>
    <t>Полкодержатель П-образный под шуруп, никель</t>
  </si>
  <si>
    <t>Полкодержатель П-образный на бобышке, никель</t>
  </si>
  <si>
    <t>03.3672.120.009</t>
  </si>
  <si>
    <t xml:space="preserve">CF.1405.АВ </t>
  </si>
  <si>
    <t>CF.1405.07</t>
  </si>
  <si>
    <t>CF.1405.АС</t>
  </si>
  <si>
    <t>330/065</t>
  </si>
  <si>
    <t>Стяжка столешницы L=065мм</t>
  </si>
  <si>
    <t>330/100</t>
  </si>
  <si>
    <t>Стяжка столешницы L=100мм</t>
  </si>
  <si>
    <t>330/120</t>
  </si>
  <si>
    <t>Стяжка столешницы L=120мм</t>
  </si>
  <si>
    <t>330/150</t>
  </si>
  <si>
    <t>Стяжка столешницы L=150мм</t>
  </si>
  <si>
    <t>330/190</t>
  </si>
  <si>
    <t>Стяжка столешницы L=190мм</t>
  </si>
  <si>
    <t>Светильник AIRON прямоугольный, комплект из 3-х штук + трансформатор 60W</t>
  </si>
  <si>
    <t>19.3</t>
  </si>
  <si>
    <t>ФОНТАНА</t>
  </si>
  <si>
    <t>СИАМ-М</t>
  </si>
  <si>
    <t>длина</t>
  </si>
  <si>
    <t>ширина</t>
  </si>
  <si>
    <t>кол-во</t>
  </si>
  <si>
    <t>площадь</t>
  </si>
  <si>
    <t>Кол-во тумб</t>
  </si>
  <si>
    <t>Площадь столешницы</t>
  </si>
  <si>
    <t>PF Столешница 33 мм</t>
  </si>
  <si>
    <t>С1</t>
  </si>
  <si>
    <t>С2</t>
  </si>
  <si>
    <t>С3</t>
  </si>
  <si>
    <t>С4</t>
  </si>
  <si>
    <t>С5</t>
  </si>
  <si>
    <t>С6</t>
  </si>
  <si>
    <t>С7</t>
  </si>
  <si>
    <t>Кол-во столов</t>
  </si>
  <si>
    <t>сумма длин</t>
  </si>
  <si>
    <t>сумма м2</t>
  </si>
  <si>
    <t>Общая сумма</t>
  </si>
  <si>
    <t>ЛДСП 16мм</t>
  </si>
  <si>
    <t xml:space="preserve">ЛДСП </t>
  </si>
  <si>
    <t>ПВХ</t>
  </si>
  <si>
    <t>Торцевая кромка</t>
  </si>
  <si>
    <t xml:space="preserve"> 20 мм</t>
  </si>
  <si>
    <t>Профиль</t>
  </si>
  <si>
    <t>Кромка дополнително</t>
  </si>
  <si>
    <t>стеклянные полки</t>
  </si>
  <si>
    <t>Кол -во ножек</t>
  </si>
  <si>
    <t>рамка алюминиевая</t>
  </si>
  <si>
    <t>высота</t>
  </si>
  <si>
    <t>периметр</t>
  </si>
  <si>
    <t>узкая</t>
  </si>
  <si>
    <t>широкая</t>
  </si>
  <si>
    <t>ср.цена</t>
  </si>
  <si>
    <t>Фасадные рамки из алюминиевого профиля (м)</t>
  </si>
  <si>
    <t>менее 1,0</t>
  </si>
  <si>
    <t>1,0 - 1,5</t>
  </si>
  <si>
    <t>1,5 - 2,0</t>
  </si>
  <si>
    <t>2,0 - 2,5</t>
  </si>
  <si>
    <t>Посл. 0,5</t>
  </si>
  <si>
    <t>Профиль 20,6х19 мм</t>
  </si>
  <si>
    <t>Профиль 20,6х45 мм</t>
  </si>
  <si>
    <t>2.4</t>
  </si>
  <si>
    <t>010.399</t>
  </si>
  <si>
    <t>010.401</t>
  </si>
  <si>
    <t>05NV.129.42</t>
  </si>
  <si>
    <t>05NТ.130.12</t>
  </si>
  <si>
    <t>05NТ.052.12</t>
  </si>
  <si>
    <t>А2.35.00014</t>
  </si>
  <si>
    <t>2.5</t>
  </si>
  <si>
    <t>DC.083Q</t>
  </si>
  <si>
    <t>К1250.А50С/005</t>
  </si>
  <si>
    <t>Контейнер для ножей, алюминий, L=450мм</t>
  </si>
  <si>
    <t>1253.0005.50S</t>
  </si>
  <si>
    <t>Крышка для ножей, алюминий, L=299мм</t>
  </si>
  <si>
    <t>1253.0011.50S</t>
  </si>
  <si>
    <t>Крышка для ножей, алюминий, L=449мм</t>
  </si>
  <si>
    <t>К1250.А50С/007</t>
  </si>
  <si>
    <t>Контейнер для розеток, алюминий, L=300мм</t>
  </si>
  <si>
    <t>К1256.А50S/002</t>
  </si>
  <si>
    <t>Комплект торцевых заглушек системы, алюминий, левая+правая</t>
  </si>
  <si>
    <t>Система полок PROFILTECH</t>
  </si>
  <si>
    <t>Профиль основной 35х35мм, алюминий, L=3000мм</t>
  </si>
  <si>
    <t>Группа-1 Крепление к стене</t>
  </si>
  <si>
    <t>Группа-3 Опора нижняя, регулируемая</t>
  </si>
  <si>
    <t>Группа-6 Опора верхняя, регулируемая</t>
  </si>
  <si>
    <t>Группа-4 Держатель для штанги, (левый+правый)</t>
  </si>
  <si>
    <t>Группа-5 Крепёж держателя полки к профилю</t>
  </si>
  <si>
    <t>Держатель для деревянной полки</t>
  </si>
  <si>
    <t>Держатель для стеклянной полки</t>
  </si>
  <si>
    <t>Лампа гибкая для профиля</t>
  </si>
  <si>
    <t>Профили с внутренним закруглением</t>
  </si>
  <si>
    <t>26.1</t>
  </si>
  <si>
    <t>8200/SU106</t>
  </si>
  <si>
    <t>Комплект креплений к профилю с 1-м закруглением, серый пластик</t>
  </si>
  <si>
    <t>8200/TG103A</t>
  </si>
  <si>
    <t>Комплект заглушек к профилю с 1-м закруглением, серый пластик</t>
  </si>
  <si>
    <t>8200/FG111A</t>
  </si>
  <si>
    <t>8200/AG139</t>
  </si>
  <si>
    <t>26.2</t>
  </si>
  <si>
    <t>8300/SU106</t>
  </si>
  <si>
    <t>Коврик резиновый в рулоне, ширина 480мм, цвет: серый</t>
  </si>
  <si>
    <t>PF стеновая панель</t>
  </si>
  <si>
    <t>Система раздвижных дверей TERNO-2</t>
  </si>
  <si>
    <t>Профиль рамочный вертикальный, алюминий, L=3000мм</t>
  </si>
  <si>
    <t>Профиль рамочный горизонтальный, алюминий, L=3000мм</t>
  </si>
  <si>
    <t>Профиль-направляющая для 1-й двери, алюминий, L=3000мм</t>
  </si>
  <si>
    <t>Профиль-направляющая для 2-х дверей, алюминий, L=3000мм</t>
  </si>
  <si>
    <t>Профиль-заглушка боковой, алюминий, L=3000мм</t>
  </si>
  <si>
    <t>Набор крепёжной фурнитуры на 2 двери (комплект)</t>
  </si>
  <si>
    <t>Система раздвижных дверей TERNO-3</t>
  </si>
  <si>
    <t>Полкодержатель врезной d=25мм для ДСП 30мм + упор арт.ST03+штифт SP01</t>
  </si>
  <si>
    <t>RG3853</t>
  </si>
  <si>
    <t>Полкодержатель П-образный на бобышке, хром глянец</t>
  </si>
  <si>
    <t>Полкодержатель П-образный на бобышке, золото</t>
  </si>
  <si>
    <t>Полкодержатель круглый с 2-мя резиночками, никель+черный</t>
  </si>
  <si>
    <t>Полкодержатель с черной резинкой, никель+черный</t>
  </si>
  <si>
    <t>Держатель зеркала прямой, никель, для зеркал толщиной 4мм</t>
  </si>
  <si>
    <t>5650-055.PC</t>
  </si>
  <si>
    <t>5650-055.SV</t>
  </si>
  <si>
    <t>5650-106.PC</t>
  </si>
  <si>
    <t>5650-106.SV</t>
  </si>
  <si>
    <t>5652.PC</t>
  </si>
  <si>
    <t>5652.SV</t>
  </si>
  <si>
    <t>67.0015.0003</t>
  </si>
  <si>
    <t>Менсолодержатель LINEA, хром матовый (К-т 2 шт.)</t>
  </si>
  <si>
    <t>67.0015.0004</t>
  </si>
  <si>
    <t>Менсолодержатель LINEA, хром глянец (К-т 2 шт.)</t>
  </si>
  <si>
    <t>Менсолодержатель Фламинго, хром глянец (К-т 2 шт.)</t>
  </si>
  <si>
    <t>Менсолодержатель Фламинго, хром матовый (К-т 2 шт.)</t>
  </si>
  <si>
    <t>М020</t>
  </si>
  <si>
    <t>Менсолодержатель универсальный, L=198мм, венге (К-т 2 шт.)</t>
  </si>
  <si>
    <t>Менсолодержатель универсальный, L=198мм, графит (К-т 2 шт.)</t>
  </si>
  <si>
    <t>Менсолодержатель универсальный, L=198мм, серый 9006 (К-т 2 шт.)</t>
  </si>
  <si>
    <t>14.13</t>
  </si>
  <si>
    <t>DR7656-678</t>
  </si>
  <si>
    <t>DR7656-932</t>
  </si>
  <si>
    <t>Менсолодержатель цилиндрический, L=200мм, никель матовый (К-т 2 шт.)</t>
  </si>
  <si>
    <t>АА1.СО10</t>
  </si>
  <si>
    <t>АА1.ЕО17</t>
  </si>
  <si>
    <t>Менсолодержатель алюминиевый</t>
  </si>
  <si>
    <t>15.3</t>
  </si>
  <si>
    <t xml:space="preserve">816.32.Z1.DU.DX </t>
  </si>
  <si>
    <t xml:space="preserve">Подвеска полок скрытая, правая </t>
  </si>
  <si>
    <t>816.32.Z1.DU.SX</t>
  </si>
  <si>
    <t xml:space="preserve">Подвеска полок скрытая, левая </t>
  </si>
  <si>
    <t xml:space="preserve">810.00.01.35.00 </t>
  </si>
  <si>
    <t>Заглушка d.35мм белая, для скрытой подвески</t>
  </si>
  <si>
    <t>810.00.04.35.00</t>
  </si>
  <si>
    <t xml:space="preserve">Заглушка d.35мм коричневая, для скрытой подвески </t>
  </si>
  <si>
    <t>V283X115</t>
  </si>
  <si>
    <t>Ответная часть для магнита цилиндрическая, никель</t>
  </si>
  <si>
    <t>СР.00306</t>
  </si>
  <si>
    <t>СF.01173</t>
  </si>
  <si>
    <t>Петля скрытая овальная, бронза+коричневый пластик</t>
  </si>
  <si>
    <t>СF.00311</t>
  </si>
  <si>
    <t>А.0500.01/02</t>
  </si>
  <si>
    <t>Петля декоративная правая/левая, старая бронза</t>
  </si>
  <si>
    <t>Петля декоративная универсальная, старая бронза</t>
  </si>
  <si>
    <t>Защелка дверная, металл+пластик</t>
  </si>
  <si>
    <t>Клип фасада под духовку, черный</t>
  </si>
  <si>
    <t>Магнит внешний на бобышке d=10мм, черный</t>
  </si>
  <si>
    <t>Магнит врезной d=8мм, черный</t>
  </si>
  <si>
    <t>208R/30</t>
  </si>
  <si>
    <t xml:space="preserve">ADAR. Комплект направляющих L=300мм, серый металлик </t>
  </si>
  <si>
    <t>208R/35</t>
  </si>
  <si>
    <t xml:space="preserve">ADAR. Комплект направляющих L=350мм, серый металлик </t>
  </si>
  <si>
    <t>208R/40</t>
  </si>
  <si>
    <t xml:space="preserve">ADAR. Комплект направляющих L=400мм, серый металлик </t>
  </si>
  <si>
    <t>208R/45</t>
  </si>
  <si>
    <r>
      <t>Угол внутренний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к бортику Н=15 прямоугольному</t>
    </r>
  </si>
  <si>
    <r>
      <t>Угол внешний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к бортику Н=15 прямоугольному</t>
    </r>
  </si>
  <si>
    <r>
      <t>Угол внутренний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к бортику Н=80 прямоугольному</t>
    </r>
  </si>
  <si>
    <r>
      <t>Угол внешний 90</t>
    </r>
    <r>
      <rPr>
        <vertAlign val="superscript"/>
        <sz val="8"/>
        <rFont val="Arial Cyr"/>
        <charset val="204"/>
      </rPr>
      <t xml:space="preserve">0 </t>
    </r>
    <r>
      <rPr>
        <sz val="8"/>
        <rFont val="Arial Cyr"/>
        <charset val="204"/>
      </rPr>
      <t>к бортику Н=80 прямоугольному</t>
    </r>
  </si>
  <si>
    <r>
      <t>Угол 135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>, алюминий. Н=100мм, Н=120мм, Н=150мм</t>
    </r>
  </si>
  <si>
    <r>
      <t>Угол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>, алюминий. Н=100мм, Н=120мм, Н=150мм</t>
    </r>
  </si>
  <si>
    <r>
      <t xml:space="preserve">Миска для сушки                                                                         </t>
    </r>
    <r>
      <rPr>
        <i/>
        <sz val="8"/>
        <rFont val="Arial Cyr"/>
        <charset val="204"/>
      </rPr>
      <t>дополнительный выбор</t>
    </r>
  </si>
  <si>
    <r>
      <t xml:space="preserve">Миска для сушки                                                                     </t>
    </r>
    <r>
      <rPr>
        <i/>
        <sz val="8"/>
        <rFont val="Arial Cyr"/>
        <charset val="204"/>
      </rPr>
      <t xml:space="preserve">    дополнительный выбор</t>
    </r>
  </si>
  <si>
    <r>
      <t xml:space="preserve">Передвижная доска левая                                                       </t>
    </r>
    <r>
      <rPr>
        <i/>
        <sz val="8"/>
        <rFont val="Arial Cyr"/>
        <charset val="204"/>
      </rPr>
      <t xml:space="preserve"> дополнительный выбор</t>
    </r>
  </si>
  <si>
    <r>
      <t xml:space="preserve">Передвижная доска правая                                                  </t>
    </r>
    <r>
      <rPr>
        <i/>
        <sz val="8"/>
        <rFont val="Arial Cyr"/>
        <charset val="204"/>
      </rPr>
      <t xml:space="preserve">    дополнительный выбор</t>
    </r>
  </si>
  <si>
    <r>
      <t xml:space="preserve">Сушка одноуровневая в шкаф 1200                                         </t>
    </r>
    <r>
      <rPr>
        <i/>
        <sz val="8"/>
        <rFont val="Arial"/>
        <family val="2"/>
        <charset val="204"/>
      </rPr>
      <t>только для 16 мм ДСП</t>
    </r>
  </si>
  <si>
    <t>Профиль рамочный квадратный 20х20 с овалом, алюминий, L=4000мм</t>
  </si>
  <si>
    <t>PR.100081</t>
  </si>
  <si>
    <t>Профиль разделительный, алюминий, L=4100мм</t>
  </si>
  <si>
    <t>20.2</t>
  </si>
  <si>
    <t>PR.308</t>
  </si>
  <si>
    <t>Профиль рамочный прямоугольный 50х20, алюминий, L=5250мм</t>
  </si>
  <si>
    <t>PR.308-LU</t>
  </si>
  <si>
    <t>НЕ.956А</t>
  </si>
  <si>
    <t>Профиль рамочный прямоугольный 45х21, алюминий, L=4000мм</t>
  </si>
  <si>
    <t>3.1</t>
  </si>
  <si>
    <t>3.2</t>
  </si>
  <si>
    <t>4.3</t>
  </si>
  <si>
    <t>Мойка FRANKE из фрагранита, серия Milan. Цвет: бежевый</t>
  </si>
  <si>
    <t>Мойка FRANKE из фрагранита, серия Milan. Цвет: графит металлик</t>
  </si>
  <si>
    <t>Мойка FRANKE из фрагранита, серия Milan. Цвет: слоновая кость металлик</t>
  </si>
  <si>
    <t>Мойки FRANKE из матовой нержавеющей стали, в комплекте с вентилем (сливом)</t>
  </si>
  <si>
    <t>4.1</t>
  </si>
  <si>
    <t>4.2</t>
  </si>
  <si>
    <t>Мойка FRANKE, серия Pamira</t>
  </si>
  <si>
    <t>Мойка FRANKE, серия Euroform</t>
  </si>
  <si>
    <t>Мойка FRANKE, серия Mikado</t>
  </si>
  <si>
    <t>4.4</t>
  </si>
  <si>
    <t>Мойка FRANKE, серия Diana</t>
  </si>
  <si>
    <t>Мойка FRANKE, серия Nautilus</t>
  </si>
  <si>
    <t>30.34</t>
  </si>
  <si>
    <t>ТА.1530</t>
  </si>
  <si>
    <t>ТА.2525</t>
  </si>
  <si>
    <t>НА.06</t>
  </si>
  <si>
    <t>Н.007</t>
  </si>
  <si>
    <t>Держатель штанги круглый(3 боковых отверстия)</t>
  </si>
  <si>
    <t>7.9</t>
  </si>
  <si>
    <t>Подъёмные механизмы HUWIL</t>
  </si>
  <si>
    <t>3667.001.001</t>
  </si>
  <si>
    <t>Подъемник HUWILIFT-DUO-STANDART</t>
  </si>
  <si>
    <t>3667.102.001</t>
  </si>
  <si>
    <t>Крепление к каркасу для HUWILIFT-DUO</t>
  </si>
  <si>
    <t>3667.101.001</t>
  </si>
  <si>
    <t>Направляющая для центрального выдвижения стола</t>
  </si>
  <si>
    <t>Замок для стола</t>
  </si>
  <si>
    <t>3610.03</t>
  </si>
  <si>
    <t>Петля скрытая цилиндрическая, d=10мм, бронза</t>
  </si>
  <si>
    <t>Петля скрытая цилиндрическая, d=16мм, бронза</t>
  </si>
  <si>
    <t>R1008</t>
  </si>
  <si>
    <t>Центрирующий пин для стола, d=8мм, бронза</t>
  </si>
  <si>
    <t>Крепёжные элементы</t>
  </si>
  <si>
    <t>13.1</t>
  </si>
  <si>
    <t>007/Z</t>
  </si>
  <si>
    <t>Пластина металлическая 15х37 с 2-мя отверстиями</t>
  </si>
  <si>
    <t>016/Z</t>
  </si>
  <si>
    <t>003/Z</t>
  </si>
  <si>
    <t xml:space="preserve">Пластина металлическая 35х70 с 4-мя отверстиями </t>
  </si>
  <si>
    <t>004/Z</t>
  </si>
  <si>
    <t>Подъемник HUWILIFT-DUO-FORTE</t>
  </si>
  <si>
    <t>3675.004.001</t>
  </si>
  <si>
    <t>Подъемник HUWILIFT-MAXI-D</t>
  </si>
  <si>
    <t>3675.101.001</t>
  </si>
  <si>
    <t>Крепление к каркасу для HUWILIFT-MAXI-D</t>
  </si>
  <si>
    <t>3675.104.001</t>
  </si>
  <si>
    <t>Крепление к глухому фасаду для HUWILIFT-MAXI-D</t>
  </si>
  <si>
    <t>3675.103.001</t>
  </si>
  <si>
    <t>Крепление к алюминиевой рамке 20х20 мм для HUWILIFT-MAXI-D</t>
  </si>
  <si>
    <t>C206E99</t>
  </si>
  <si>
    <t>C206M99</t>
  </si>
  <si>
    <t>Профили для каркасных конструкций</t>
  </si>
  <si>
    <t>22.1</t>
  </si>
  <si>
    <t>R7500</t>
  </si>
  <si>
    <t>Профиль 50х50мм базовый, алюминий, L=3900мм</t>
  </si>
  <si>
    <t>7505.0002</t>
  </si>
  <si>
    <t>1613.0001</t>
  </si>
  <si>
    <t>VZ8х16SPEI</t>
  </si>
  <si>
    <t>Винт М8х16мм (для крепления соединительного блока)</t>
  </si>
  <si>
    <t>VZ8х70TE</t>
  </si>
  <si>
    <t>Винт М8х70мм (для крепления соединительного блока)</t>
  </si>
  <si>
    <t>R84018</t>
  </si>
  <si>
    <t>Шайба под винт М8</t>
  </si>
  <si>
    <t>D8</t>
  </si>
  <si>
    <t>Гайка М8 стандартная</t>
  </si>
  <si>
    <t>7505.0003</t>
  </si>
  <si>
    <t>Держатель ножки (для профиля 50х50мм)</t>
  </si>
  <si>
    <t>VZ6х12SPEI</t>
  </si>
  <si>
    <t>Винт М6х12мм (для крепления держателя ножки)</t>
  </si>
  <si>
    <t>LIV.001</t>
  </si>
  <si>
    <t>Ножка регулировочная (для профиля 50х50мм)</t>
  </si>
  <si>
    <t>7500TP08</t>
  </si>
  <si>
    <t>Заглушка для профиля 50х50мм, серый пластик</t>
  </si>
  <si>
    <t>22.2</t>
  </si>
  <si>
    <t>R7506</t>
  </si>
  <si>
    <t>Профиль 35х35 базовый, алюминий, L=3900мм</t>
  </si>
  <si>
    <t>R7507</t>
  </si>
  <si>
    <t>Профиль 35х35 опорный, алюминий, L=3900мм</t>
  </si>
  <si>
    <t>7505.0001</t>
  </si>
  <si>
    <t>1607.0001</t>
  </si>
  <si>
    <t>Винт М6х12мм (для крепления соединительного блока)</t>
  </si>
  <si>
    <t>VZ8х60TE</t>
  </si>
  <si>
    <t>Винт М8х60мм</t>
  </si>
  <si>
    <t>D8Q</t>
  </si>
  <si>
    <t>Гайка М8 квадратная</t>
  </si>
  <si>
    <t>Ножка регулировочная (для профиля 35х35мм)</t>
  </si>
  <si>
    <t>7507TP07</t>
  </si>
  <si>
    <t>Заглушка для профиля 35х35, серый пластик</t>
  </si>
  <si>
    <t>R1261</t>
  </si>
  <si>
    <t>Лист алюминиевый 2000х1000х1.5мм</t>
  </si>
  <si>
    <t>кромка каркас 22-26мм</t>
  </si>
  <si>
    <t>кромка каркас 16 мм</t>
  </si>
  <si>
    <t>F1CXE9S</t>
  </si>
  <si>
    <t>Петля рояльная симметричная</t>
  </si>
  <si>
    <t>D206BE5S</t>
  </si>
  <si>
    <t>Петля рояльная профиль/дерево для PracticAL</t>
  </si>
  <si>
    <t xml:space="preserve">D206BE5 </t>
  </si>
  <si>
    <t>Петля рояльная профиль/профиль для PracticAL</t>
  </si>
  <si>
    <t>Ответная планка-клип с евровинтом, Н= 2 мм, прямоугольная</t>
  </si>
  <si>
    <t>BAP3R29</t>
  </si>
  <si>
    <t>Ответная планка-клип под шуруп, Н= 2 мм, прямоугольная</t>
  </si>
  <si>
    <t>D1B6HH4</t>
  </si>
  <si>
    <t>Адаптер для крепления ответной планки к алюминиевой рамке</t>
  </si>
  <si>
    <t>D206BH9</t>
  </si>
  <si>
    <t>Адаптер для крепления ответной планки к PracticAL</t>
  </si>
  <si>
    <t>м.п</t>
  </si>
  <si>
    <t>Подъёмные механизмы EFFEGI BREVETTI</t>
  </si>
  <si>
    <t>VELA.360/20</t>
  </si>
  <si>
    <t>16.4</t>
  </si>
  <si>
    <t>С2AРA99</t>
  </si>
  <si>
    <t>С2A9A99</t>
  </si>
  <si>
    <t>16.5</t>
  </si>
  <si>
    <t>С2A7W99</t>
  </si>
  <si>
    <t>Направляющая пластиковая белая, L=3000мм</t>
  </si>
  <si>
    <t>402/M</t>
  </si>
  <si>
    <t>Направляющая пластиковая коричневая, L=3000мм</t>
  </si>
  <si>
    <t>402/N</t>
  </si>
  <si>
    <t>Направляющая пластиковая черная, L=3000мм</t>
  </si>
  <si>
    <t>408-412/L</t>
  </si>
  <si>
    <t>С2A7H99</t>
  </si>
  <si>
    <t>16.6</t>
  </si>
  <si>
    <t>С2A7Е99</t>
  </si>
  <si>
    <t>С2A7Т99</t>
  </si>
  <si>
    <t>16.7</t>
  </si>
  <si>
    <t>16.8</t>
  </si>
  <si>
    <t>16.9</t>
  </si>
  <si>
    <t>16.10</t>
  </si>
  <si>
    <t>16.11</t>
  </si>
  <si>
    <t>Заглушка круглая к петле для стекла, никель матовый</t>
  </si>
  <si>
    <t>Заглушка овальная к петле для стекла, никель матовый</t>
  </si>
  <si>
    <t>16.12</t>
  </si>
  <si>
    <t>1253.0016.50S</t>
  </si>
  <si>
    <t>Крышка под бутылки, алюминий, L=299мм</t>
  </si>
  <si>
    <t>1253.0006.50S</t>
  </si>
  <si>
    <t>Крышка под бутылки, алюминий, L=449мм</t>
  </si>
  <si>
    <t>24.3</t>
  </si>
  <si>
    <t>1253.0008.50S</t>
  </si>
  <si>
    <t>Крышка под 2 контейнера RONDA, L=449мм (шт.)</t>
  </si>
  <si>
    <t>1250.0001</t>
  </si>
  <si>
    <t>Клип-ответная планка под шуруп, Н=2, прямоугольная</t>
  </si>
  <si>
    <t>16.16</t>
  </si>
  <si>
    <t>S2A786XG</t>
  </si>
  <si>
    <t>Подкладка под петлю с чашкой 35 мм, Н= 1,4 мм</t>
  </si>
  <si>
    <t>Накладка на петлю с логотипом SALICE, белый пластик</t>
  </si>
  <si>
    <t>16.17</t>
  </si>
  <si>
    <t>16.18</t>
  </si>
  <si>
    <t>Петля скрытая пружинная, коричневый пластик, левая/правая</t>
  </si>
  <si>
    <t>16.19</t>
  </si>
  <si>
    <t>Защелки и магниты</t>
  </si>
  <si>
    <t>17.1/2</t>
  </si>
  <si>
    <t>DP1SNx</t>
  </si>
  <si>
    <t>DP3SNx</t>
  </si>
  <si>
    <t>DP29SNx</t>
  </si>
  <si>
    <t>DР29SNGA</t>
  </si>
  <si>
    <t>DP29SNGB</t>
  </si>
  <si>
    <t>CLICK</t>
  </si>
  <si>
    <t>Защелка дверная ( в комплекте с винтом, бусолой и ответной втулкой), серая</t>
  </si>
  <si>
    <t>Ответная часть для магнита, цинк</t>
  </si>
  <si>
    <t>Комплект креплений к профилю с 2-ми закруглениями, серый пластик</t>
  </si>
  <si>
    <t>8300/TG104A</t>
  </si>
  <si>
    <t>Комплект заглушек к профилю с 2-ми закруглениями, серый пластик</t>
  </si>
  <si>
    <t>8300/FG112A</t>
  </si>
  <si>
    <t>Профили соединительные для столешниц</t>
  </si>
  <si>
    <t>26.3</t>
  </si>
  <si>
    <t>Профиль торцевой, алюминий, Н30мм, L=630мм, универсальный</t>
  </si>
  <si>
    <t>Профиль торцевой, алюминий, Н40мм, L=640мм, универсальный</t>
  </si>
  <si>
    <t>Подъёмник HUWIL для складывающихся вверх дверок 5.3-6.5кг, правый</t>
  </si>
  <si>
    <t>Подъёмник HUWIL для складывающихся вверх дверок 5.3-6.5кг, левый</t>
  </si>
  <si>
    <t>Подъёмник HUWIL для складывающихся вверх дверок 6.6-8.7кг, правый</t>
  </si>
  <si>
    <t>Подъёмник HUWIL для складывающихся вверх дверок 6.6-8.7кг, левый</t>
  </si>
  <si>
    <t>Подъёмник HUWIL для складывающихся вверх дверок 8.8-11.0кг, правый</t>
  </si>
  <si>
    <t>стол 25 мм.</t>
  </si>
  <si>
    <t>Глубина ноги</t>
  </si>
  <si>
    <t>Кант врезной плоский</t>
  </si>
  <si>
    <t>стол 16 мм</t>
  </si>
  <si>
    <t>Крышки шкафов и тумб 26мм</t>
  </si>
  <si>
    <t>Площадь крышек 26 мм отнимется от пл. 16 мм (ячейка C63)</t>
  </si>
  <si>
    <t>меламин 16мм</t>
  </si>
  <si>
    <t>Подъёмник HUWIL для складывающихся вверх дверок 13.4-14.8кг, левый</t>
  </si>
  <si>
    <t>Петля междверная для подъёмника HUWIL</t>
  </si>
  <si>
    <t>Крепление к глухому фасаду для подъёмника HUWIL, правое</t>
  </si>
  <si>
    <t>Крепление к глухому фасаду для подъёмника HUWIL, левое</t>
  </si>
  <si>
    <t>Крепление к алюминиевой рамке для подъёмника HUWIL, правое</t>
  </si>
  <si>
    <t>Крепление к алюминиевой рамке для подъёмника HUWIL, левое</t>
  </si>
  <si>
    <t>F1BFHE400</t>
  </si>
  <si>
    <t>F1BFHE450</t>
  </si>
  <si>
    <r>
      <t>Серия-200 Петля 94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накладная для стекла, чашка d=26мм</t>
    </r>
  </si>
  <si>
    <r>
      <t>Серия-200 Петля 94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полунакладная для стекла, чашка d=26мм</t>
    </r>
  </si>
  <si>
    <t>вырез в камне под мойку</t>
  </si>
  <si>
    <t>вырез в камне под печь</t>
  </si>
  <si>
    <t>D16, 300 см</t>
  </si>
  <si>
    <t>D16, 100 см</t>
  </si>
  <si>
    <t>Релинг "овальный"</t>
  </si>
  <si>
    <t>Фурнитура МакМарт и Кесебомер</t>
  </si>
  <si>
    <t>Kesseb</t>
  </si>
  <si>
    <t xml:space="preserve">                                                                         под рифленый алюминий, L=600мм</t>
  </si>
  <si>
    <r>
      <t xml:space="preserve">Расширитель для лифта арт.101 (102)                          </t>
    </r>
    <r>
      <rPr>
        <i/>
        <sz val="8"/>
        <rFont val="Arial Cyr"/>
        <charset val="204"/>
      </rPr>
      <t xml:space="preserve"> дополнительный выбор</t>
    </r>
  </si>
  <si>
    <r>
      <t xml:space="preserve">Расширитель для лифта арт.700                                   </t>
    </r>
    <r>
      <rPr>
        <i/>
        <sz val="8"/>
        <rFont val="Arial Cyr"/>
        <charset val="204"/>
      </rPr>
      <t xml:space="preserve"> дополнительный выбор</t>
    </r>
  </si>
  <si>
    <t xml:space="preserve">Арт.: 015174 или 015173,  015147(2),  005143(3)                                                                </t>
  </si>
  <si>
    <t>Арт.: 015174 или 015173,  015147(2),  016206(3)</t>
  </si>
  <si>
    <t>Арт.: 000092(2),  007093(2),  008643,  008647</t>
  </si>
  <si>
    <t xml:space="preserve">Арт.: 000092(2),  007094(2),  008643,  008647                                                                      </t>
  </si>
  <si>
    <t>Арт.: 000092(2),  007094(2),  018643,  018647</t>
  </si>
  <si>
    <t>00 5123</t>
  </si>
  <si>
    <t>01 5310</t>
  </si>
  <si>
    <t>00 9936</t>
  </si>
  <si>
    <t>Для тумб 500 мм</t>
  </si>
  <si>
    <t>Арт.: 007093, 008651,  008756</t>
  </si>
  <si>
    <t>Арт.: 007094, 008651, 008756</t>
  </si>
  <si>
    <t>00 7461</t>
  </si>
  <si>
    <t>Для тумб 600 мм</t>
  </si>
  <si>
    <t>Арт.: 000092(2),  007093(2),  008645,  008649</t>
  </si>
  <si>
    <t>Арт.: 000092(2),  007094(2),  008645,  008649</t>
  </si>
  <si>
    <t>Арт.: 000092(2),  007094(2),  018645,  018649</t>
  </si>
  <si>
    <t>Арт.: 007093, 008652,  008756</t>
  </si>
  <si>
    <t>Арт.: 007094, 008652, 008756</t>
  </si>
  <si>
    <t>00 5124</t>
  </si>
  <si>
    <t xml:space="preserve">Доска разделочная </t>
  </si>
  <si>
    <t>00 7462</t>
  </si>
  <si>
    <t>00 6352</t>
  </si>
  <si>
    <t>Контейнер стандартный, алюминий, L=450мм</t>
  </si>
  <si>
    <t>К1250.А50С/003</t>
  </si>
  <si>
    <t>Нога для барной стойки d=60мм, Н=820-850мм, хром глянец (1 шт.)</t>
  </si>
  <si>
    <t>Нога для барной стойки d=60мм, Н=820-850мм, хром матовый (1 шт.)</t>
  </si>
  <si>
    <t>Нога для стеклянного стола d=60мм, Н=710мм, рифленый алюминий (К-т 4 шт.)</t>
  </si>
  <si>
    <t>Нога универсальная для столов и стоек, d=50мм, Н=710мм, хром глянец (К-т 4 шт.)</t>
  </si>
  <si>
    <t>Основной набор креплений экрана для стола к 2-м ножкам d=60мм, цвет- черный</t>
  </si>
  <si>
    <t>Основной набор креплений экрана для стола к 1-й ножке d=60мм, цвет- черный</t>
  </si>
  <si>
    <t>Фурнитура для столов "Система FBS" (для изготовления столов, этажерок и т.д.)</t>
  </si>
  <si>
    <t>Фурнитура для столов"Система S-LINE"(для изготовления столов, этажерок итд.)</t>
  </si>
  <si>
    <t>База под шуруп</t>
  </si>
  <si>
    <t xml:space="preserve">Фурнитура для столов - механизмы </t>
  </si>
  <si>
    <t>Механизм выдвижения для нефиксированной ширины стола</t>
  </si>
  <si>
    <t>Механизм выдвижения для фиксированной ширины стола 650 мм</t>
  </si>
  <si>
    <t>Механизм поворотный, нагрузка 100кг,  А=175х175мм, В=248мм</t>
  </si>
  <si>
    <t>Ш1</t>
  </si>
  <si>
    <t>Комплект цилиндрических алюминиевых ножек, Н=233мм (К-т 4 шт.)</t>
  </si>
  <si>
    <t>10.3</t>
  </si>
  <si>
    <t>Комплект цилиндрических пластиковых ножек, Н=120мм (К-т 4 шт.)</t>
  </si>
  <si>
    <t>Vario Dual</t>
  </si>
  <si>
    <t>Комплект складывающихся ножек под цоколь, Н=100-150мм (К-т 4 шт.)</t>
  </si>
  <si>
    <t>10.4</t>
  </si>
  <si>
    <t>Комплект цилиндрических металлических ножек, Н=160мм (К-т 4 шт.)</t>
  </si>
  <si>
    <t>500/L</t>
  </si>
  <si>
    <t>База для металлической ножки, с креплением (1 шт.)</t>
  </si>
  <si>
    <t>057.00</t>
  </si>
  <si>
    <t>Болт М10х60 для сквозного крепления металлической ножки (вместо базы)</t>
  </si>
  <si>
    <t>500/1</t>
  </si>
  <si>
    <t>Кольцо декоративное для металлической ножки, вишня</t>
  </si>
  <si>
    <t>Кольцо декоративное для металлической ножки, бук</t>
  </si>
  <si>
    <t>10.5</t>
  </si>
  <si>
    <t>Н=50 мм</t>
  </si>
  <si>
    <t xml:space="preserve"> + 45°</t>
  </si>
  <si>
    <t xml:space="preserve"> + 30°</t>
  </si>
  <si>
    <t>99M355N</t>
  </si>
  <si>
    <t>алюминий</t>
  </si>
  <si>
    <t>Cтоимость заказа:</t>
  </si>
  <si>
    <t>ШКАФЫ</t>
  </si>
  <si>
    <t>Ш5</t>
  </si>
  <si>
    <t>Ш6</t>
  </si>
  <si>
    <t>Ш7</t>
  </si>
  <si>
    <t>Ширина</t>
  </si>
  <si>
    <t>длина шкафов</t>
  </si>
  <si>
    <t>Высота</t>
  </si>
  <si>
    <t>PF Детали</t>
  </si>
  <si>
    <t>PF гнутые фасады 16мм</t>
  </si>
  <si>
    <t>PF Гнутые фасады</t>
  </si>
  <si>
    <t>0626.РC</t>
  </si>
  <si>
    <t>Ручка-скоба, алюминий, 160мм</t>
  </si>
  <si>
    <t>8/1026</t>
  </si>
  <si>
    <t>0639.DN</t>
  </si>
  <si>
    <t>Ручка-скоба, хром матовый, 96мм/128мм/160мм</t>
  </si>
  <si>
    <t>8/1034</t>
  </si>
  <si>
    <t>MZ1003</t>
  </si>
  <si>
    <t>A221.DC</t>
  </si>
  <si>
    <t>MZ992</t>
  </si>
  <si>
    <t>A184.DC</t>
  </si>
  <si>
    <t>А107.DC/HV</t>
  </si>
  <si>
    <t>Ручка-скоба, хром матовый, хром глянец, 128мм</t>
  </si>
  <si>
    <t>8/1043</t>
  </si>
  <si>
    <t>8/1045</t>
  </si>
  <si>
    <t>8/1044</t>
  </si>
  <si>
    <t xml:space="preserve">Ручка-скоба, бронза, старинное серебро, 96мм </t>
  </si>
  <si>
    <t>509110.162</t>
  </si>
  <si>
    <t>Ручка-скоба, старая бронза+керамика, 96мм</t>
  </si>
  <si>
    <t>228140.693</t>
  </si>
  <si>
    <t>Ручка-скоба, керамика, 64мм</t>
  </si>
  <si>
    <t>12590В</t>
  </si>
  <si>
    <t>9/1334</t>
  </si>
  <si>
    <t>А114.ВВ</t>
  </si>
  <si>
    <t>Ручка-скоба с накладкой, бронза, 64мм</t>
  </si>
  <si>
    <t>А116.ВВ</t>
  </si>
  <si>
    <t>Ручка-кнопка с накладкой, бронза, d=30мм</t>
  </si>
  <si>
    <t>10/701</t>
  </si>
  <si>
    <t>Ручка-кнопка с накладкой, бронза, габариты 25х85мм</t>
  </si>
  <si>
    <t>Ручка-кнопка с накладкой, бронза, габариты 30х97мм</t>
  </si>
  <si>
    <t>Ручка-кнопка, хром матовый, хром глянец, бронза, габариты 22х40мм</t>
  </si>
  <si>
    <t>30.28</t>
  </si>
  <si>
    <t>30.29</t>
  </si>
  <si>
    <t>Ручка-кнопка, бронза, медь, d=25мм</t>
  </si>
  <si>
    <t>Ручка-кнопка, хром матовый, хром глянец, бронза, золото, d=25мм,</t>
  </si>
  <si>
    <t>30.30</t>
  </si>
  <si>
    <t>О9306</t>
  </si>
  <si>
    <t>О6815</t>
  </si>
  <si>
    <t>30.31</t>
  </si>
  <si>
    <t>30.32</t>
  </si>
  <si>
    <t>30.33</t>
  </si>
  <si>
    <t>10/813</t>
  </si>
  <si>
    <t>43.4602.0000</t>
  </si>
  <si>
    <t>Механизм подъёма системы, для шкафа Н=700мм</t>
  </si>
  <si>
    <t>43.4599.0000</t>
  </si>
  <si>
    <t>Механизм подъёма системы, для шкафа Н=1400мм</t>
  </si>
  <si>
    <t>Система раздвижных дверей TERNO-1</t>
  </si>
  <si>
    <t>Профиль-направляющая верхний, алюминий, L=3000мм</t>
  </si>
  <si>
    <t>Профиль-уплотнитель верхний под стекло, пластик, L=3000мм</t>
  </si>
  <si>
    <t>Профиль-уплотнитель нижний под стекло, пластик, L=3000мм</t>
  </si>
  <si>
    <t>Профиль под ролик, алюминий, L=3000мм</t>
  </si>
  <si>
    <t>Ролик с базой</t>
  </si>
  <si>
    <t>Профиль-направляющая нижний, алюминий, L=3000мм</t>
  </si>
  <si>
    <t>Ручка-кнопка, хром матовый, алюминий, d=10-14мм</t>
  </si>
  <si>
    <t>10/810</t>
  </si>
  <si>
    <t>Ручка-кнопка, алюминий, габариты 19х38</t>
  </si>
  <si>
    <t>30.35</t>
  </si>
  <si>
    <t>Кухонные аксессуары</t>
  </si>
  <si>
    <t>98/40</t>
  </si>
  <si>
    <t>98/45</t>
  </si>
  <si>
    <t>98/60</t>
  </si>
  <si>
    <t>31.4</t>
  </si>
  <si>
    <t>32.1</t>
  </si>
  <si>
    <t>32.2</t>
  </si>
  <si>
    <t>Дополнительный набор для 1-ой стеклянной дверки, цвет- черный</t>
  </si>
  <si>
    <t>Дополнительный набор для 2-х стеклянных дверей, цвет- черный</t>
  </si>
  <si>
    <t>Угловая ответная часть для замка, металл, никель</t>
  </si>
  <si>
    <t>32.3</t>
  </si>
  <si>
    <t>23.8</t>
  </si>
  <si>
    <t>JT-01+JT-02</t>
  </si>
  <si>
    <t>Профиль-база + профиль-накладка, алюминий, L=5000мм (Комплект)</t>
  </si>
  <si>
    <t>JTL</t>
  </si>
  <si>
    <t>JTZ</t>
  </si>
  <si>
    <t>SUPERNOVA</t>
  </si>
  <si>
    <t>Сушки INOXA хром одноуровневые с алюминиевой рамкой для ДСП 16мм и 18мм</t>
  </si>
  <si>
    <t>Сушки INOXA хром двухуровневые с алюминиевой рамкой для ДСП 16мм и 18мм</t>
  </si>
  <si>
    <t>цвет, атикул</t>
  </si>
  <si>
    <t>30.8</t>
  </si>
  <si>
    <t>8/958</t>
  </si>
  <si>
    <t>8/932</t>
  </si>
  <si>
    <t xml:space="preserve">12185А </t>
  </si>
  <si>
    <t>Ручка-скоба, хром матовый, 288мм</t>
  </si>
  <si>
    <t>302А</t>
  </si>
  <si>
    <t>8/1009</t>
  </si>
  <si>
    <t>Ручка-скоба, хром матовый, 160/192мм</t>
  </si>
  <si>
    <t>30.9</t>
  </si>
  <si>
    <t xml:space="preserve">Ручка-скоба, алюминий+транспарент, 128мм </t>
  </si>
  <si>
    <t>12421G</t>
  </si>
  <si>
    <t>Ручка-скоба, хром+транспарент, 160мм</t>
  </si>
  <si>
    <t>8/987</t>
  </si>
  <si>
    <t>8/993</t>
  </si>
  <si>
    <t>30.10</t>
  </si>
  <si>
    <t xml:space="preserve">12364С </t>
  </si>
  <si>
    <t>дистанционники</t>
  </si>
  <si>
    <t>держатели декоративные</t>
  </si>
  <si>
    <t>Изделия из и для стекла</t>
  </si>
  <si>
    <t>Рама выдвижная Софт Стоп, лев., Н 677 (шт.)</t>
  </si>
  <si>
    <t> 01 5174 0102</t>
  </si>
  <si>
    <t>Рама выдвижная Софт Стоп, прав., Н 677 (шт.)</t>
  </si>
  <si>
    <t> 01 6206 0005</t>
  </si>
  <si>
    <t>Полка АРЕНА 295х470х88 (шт.)</t>
  </si>
  <si>
    <t>Нестандартные составы комплектов "Пуш-тумба"</t>
  </si>
  <si>
    <t>Комплект «Пуш-тумба, бук», 2 полки, фасад – алюминий</t>
  </si>
  <si>
    <t>Арт.: 006839, 0068400051, 006831</t>
  </si>
  <si>
    <t>Комплект «Пуш-тумба, бук, Anti-Slip»,</t>
  </si>
  <si>
    <t>Арт.: 006839, 0368400051, 006831</t>
  </si>
  <si>
    <t>Комплект «Пуш-тумба, гранит», 2 полки, фасад – алюминий</t>
  </si>
  <si>
    <t>Арт.: 006839, 0068400051, 006832</t>
  </si>
  <si>
    <t>Комплект «Пуш-тумба, гранит, Anti-Slip»,</t>
  </si>
  <si>
    <t>Арт.: 006839, 0368400051, 006832</t>
  </si>
  <si>
    <t>Комплект «Пуш-тумба, без разделочной доски», 2 полки, фасад – алюминий</t>
  </si>
  <si>
    <t>Арт.: 006839, 0068400051</t>
  </si>
  <si>
    <t>Комплект «Пуш-тумба, Anti-Slip, без разделочной доски»,</t>
  </si>
  <si>
    <t>Арт.: 006839, 0368400051</t>
  </si>
  <si>
    <t>Для колонок 200, 300, 400, 500 и 600 мм</t>
  </si>
  <si>
    <t>Арт. 006288,  005140(6)</t>
  </si>
  <si>
    <t>Арт. 006288,  005142(6)</t>
  </si>
  <si>
    <t>Арт. 006288,  005143(6)</t>
  </si>
  <si>
    <t>Арт. 006288,  015140(6)</t>
  </si>
  <si>
    <t>Арт. 006288,  015142(6)</t>
  </si>
  <si>
    <t>Арт. 006288,  016206(6)</t>
  </si>
  <si>
    <t>Арт. 003430, 013431, 013434(4) ), 016211</t>
  </si>
  <si>
    <t>Арт. 003435, 003436, 003439(4), 016211</t>
  </si>
  <si>
    <t>Арт. 003435, 013436, 013439(4), 016211</t>
  </si>
  <si>
    <t xml:space="preserve">Арт. 003440, 013441, 013444(4) ), 016211                                                         </t>
  </si>
  <si>
    <t>Арт.: 001990(4),  001998(4),  004222,  004276,  004348,  004355(4) ,  004366,  217836</t>
  </si>
  <si>
    <t>Арт.: 001990(6),001998(6), 004222, 004276, 004348, 004355(6), 004366, 217838</t>
  </si>
  <si>
    <t>Арт.: 001991(4), 001998(4), 004222, 004276, 004348, 004356(4), 004367, 217836</t>
  </si>
  <si>
    <t>Арт.: 001991(6), 001998(6), 004222, 004276, 004348, 004356(6), 004367, 217838</t>
  </si>
  <si>
    <t>00 4391</t>
  </si>
  <si>
    <t>00 4392</t>
  </si>
  <si>
    <t>00 4393</t>
  </si>
  <si>
    <t>Делитель для «Диспенса 300»</t>
  </si>
  <si>
    <t>00 4394</t>
  </si>
  <si>
    <t>Делитель для «Диспенса 400-450»</t>
  </si>
  <si>
    <t>Элементы для шкафа универсального – 600 мм</t>
  </si>
  <si>
    <t>00 2030</t>
  </si>
  <si>
    <t>00 2031</t>
  </si>
  <si>
    <t>00 6302</t>
  </si>
  <si>
    <t>Для арт.: 006304</t>
  </si>
  <si>
    <t>00 6303</t>
  </si>
  <si>
    <t>00 6304</t>
  </si>
  <si>
    <t>Для арт.: 006302, 006303</t>
  </si>
  <si>
    <t>00 5140</t>
  </si>
  <si>
    <t>00 5141</t>
  </si>
  <si>
    <t>00 5142</t>
  </si>
  <si>
    <t>00 5143</t>
  </si>
  <si>
    <t>00 1119</t>
  </si>
  <si>
    <t>00 6267</t>
  </si>
  <si>
    <t>01 7086</t>
  </si>
  <si>
    <t>Для арт.: 001119,  006267</t>
  </si>
  <si>
    <t>Наполнение для хозяйственных шкафов</t>
  </si>
  <si>
    <t>00 2000</t>
  </si>
  <si>
    <t>00 2002</t>
  </si>
  <si>
    <t>00 2006</t>
  </si>
  <si>
    <t>Для арт.: 002000</t>
  </si>
  <si>
    <t>00 2007</t>
  </si>
  <si>
    <t>00 2010</t>
  </si>
  <si>
    <t>00 1278</t>
  </si>
  <si>
    <t>00 1279</t>
  </si>
  <si>
    <t>00 5125</t>
  </si>
  <si>
    <t>00 5139</t>
  </si>
  <si>
    <t>00 5150</t>
  </si>
  <si>
    <t>00 5151</t>
  </si>
  <si>
    <t>Контейнер "Портеро" для хозпренадлежностей с одной емкостью, 161х495х395</t>
  </si>
  <si>
    <t>00 5152</t>
  </si>
  <si>
    <t>Контейнер "Портеро" для хозпренадлежностей с двумя емкостями, 274х495х395</t>
  </si>
  <si>
    <t>00 5153</t>
  </si>
  <si>
    <t>Контейнер "Портеро" для хозпренадлежностей с тремя емкостями, 274х495х395</t>
  </si>
  <si>
    <t>Столы регулируемые</t>
  </si>
  <si>
    <t>01 7702</t>
  </si>
  <si>
    <t>01 7703</t>
  </si>
  <si>
    <t>00 7705*</t>
  </si>
  <si>
    <t>* на заказ</t>
  </si>
  <si>
    <t>Навесные элементы</t>
  </si>
  <si>
    <t>Р-25</t>
  </si>
  <si>
    <t>Р-27</t>
  </si>
  <si>
    <t>РП-27</t>
  </si>
  <si>
    <t>00 5063</t>
  </si>
  <si>
    <t>00 5066</t>
  </si>
  <si>
    <r>
      <t xml:space="preserve">Контейнер для мусора настольный, </t>
    </r>
    <r>
      <rPr>
        <sz val="10"/>
        <rFont val="Times New Roman"/>
        <family val="1"/>
        <charset val="204"/>
      </rPr>
      <t>нержавеющая сталь, 120х160 мм, V 1,5 л.</t>
    </r>
  </si>
  <si>
    <r>
      <t xml:space="preserve">Комплект </t>
    </r>
    <r>
      <rPr>
        <b/>
        <sz val="10"/>
        <rFont val="Times New Roman CE"/>
        <family val="1"/>
        <charset val="238"/>
      </rPr>
      <t>«Le mans-450 Anti-Slip» прав./лев.</t>
    </r>
  </si>
  <si>
    <r>
      <t xml:space="preserve">Комплект </t>
    </r>
    <r>
      <rPr>
        <b/>
        <sz val="10"/>
        <rFont val="Times New Roman CE"/>
        <family val="1"/>
        <charset val="238"/>
      </rPr>
      <t>«Le mans-500 Anti-Slip» прав./лев.</t>
    </r>
  </si>
  <si>
    <r>
      <t xml:space="preserve">Комплект </t>
    </r>
    <r>
      <rPr>
        <b/>
        <sz val="10"/>
        <rFont val="Times New Roman CE"/>
        <family val="1"/>
        <charset val="238"/>
      </rPr>
      <t>«Le mans-600 Anti-Slip» прав./лев.</t>
    </r>
  </si>
  <si>
    <r>
      <t xml:space="preserve">Комплект </t>
    </r>
    <r>
      <rPr>
        <b/>
        <sz val="10"/>
        <rFont val="Times New Roman CE"/>
        <family val="1"/>
        <charset val="238"/>
      </rPr>
      <t>«Le mans-450 Anti-Slip-3» прав./лев.</t>
    </r>
  </si>
  <si>
    <r>
      <t xml:space="preserve">Комплект </t>
    </r>
    <r>
      <rPr>
        <b/>
        <sz val="10"/>
        <rFont val="Times New Roman CE"/>
        <family val="1"/>
        <charset val="238"/>
      </rPr>
      <t>«Le mans-500 Anti-Slip-3» прав./лев.</t>
    </r>
  </si>
  <si>
    <r>
      <t xml:space="preserve">Комплект </t>
    </r>
    <r>
      <rPr>
        <b/>
        <sz val="10"/>
        <rFont val="Times New Roman CE"/>
        <family val="1"/>
        <charset val="238"/>
      </rPr>
      <t>«Le mans-600 Anti-Slip-3» прав./лев.</t>
    </r>
  </si>
  <si>
    <t>00 7593</t>
  </si>
  <si>
    <t>Для тумб 900 мм</t>
  </si>
  <si>
    <t>00 6353</t>
  </si>
  <si>
    <t>015291</t>
  </si>
  <si>
    <t xml:space="preserve">Бутылочница-150, лев., Soft Stop </t>
  </si>
  <si>
    <t>035291</t>
  </si>
  <si>
    <t>Бутылочница-150, лев., Soft Stop</t>
  </si>
  <si>
    <t>015292</t>
  </si>
  <si>
    <t>Бутылочница-150, прав., Soft Stop</t>
  </si>
  <si>
    <t>035292</t>
  </si>
  <si>
    <t>Составляющие элементы комплектов:</t>
  </si>
  <si>
    <t> 00 5070 0005</t>
  </si>
  <si>
    <t>Корзина левая (шт.)</t>
  </si>
  <si>
    <t> 00 5071 0005</t>
  </si>
  <si>
    <t>Корзина прав, (шт.)</t>
  </si>
  <si>
    <t> 00 5140 0005</t>
  </si>
  <si>
    <t>Корзина 110х470х75 (шт.)</t>
  </si>
  <si>
    <t> 00 5142 0005</t>
  </si>
  <si>
    <t>Корзина 210х470х75 (шт.)</t>
  </si>
  <si>
    <t> 00 5143 0005</t>
  </si>
  <si>
    <t>Корзина 320х470х75 (шт.)</t>
  </si>
  <si>
    <t> 00 5144 0005</t>
  </si>
  <si>
    <t>Корзина под бутылки (шт.)</t>
  </si>
  <si>
    <t> 00 5147 0102</t>
  </si>
  <si>
    <t>Кронштейн 90 гр. (шт.)</t>
  </si>
  <si>
    <t> 00 5148 0102</t>
  </si>
  <si>
    <t>Кронштейн 45 гр. (шт.)</t>
  </si>
  <si>
    <t> 00 5171 0102</t>
  </si>
  <si>
    <t>Рама выдвижная, лев., Н 668 (шт.)</t>
  </si>
  <si>
    <t> 00 5172 0102</t>
  </si>
  <si>
    <t>Рама выдвижная, прав. Н 668 (шт.)</t>
  </si>
  <si>
    <t> 01 5070 0005</t>
  </si>
  <si>
    <t>F1BFHE510</t>
  </si>
  <si>
    <t>С2А6А99</t>
  </si>
  <si>
    <t>Петля 110 гр., накладная для глухого фасада</t>
  </si>
  <si>
    <t>C2Z6A99</t>
  </si>
  <si>
    <t>Петля 105 гр., специальная накладная для PracticAL</t>
  </si>
  <si>
    <t>Ручка-кнопка, бронза, габариты 32х20мм</t>
  </si>
  <si>
    <t>Ручка-кнопка, старая бронза, габариты 30х30мм</t>
  </si>
  <si>
    <t>30.20</t>
  </si>
  <si>
    <t>10/711</t>
  </si>
  <si>
    <t>21802Z06000</t>
  </si>
  <si>
    <t>Ручка-серьга, бронза, габариты 20х74мм</t>
  </si>
  <si>
    <t>21119Z04900</t>
  </si>
  <si>
    <t>Ручка-серьга, бронза, габариты 20х61мм</t>
  </si>
  <si>
    <t>5/354</t>
  </si>
  <si>
    <t>Ручка-серьга, бронза, габариты 21х80мм</t>
  </si>
  <si>
    <t>30.21</t>
  </si>
  <si>
    <t>24802Z03000</t>
  </si>
  <si>
    <t>Ручка-кнопка, бронза, d=30мм</t>
  </si>
  <si>
    <t xml:space="preserve">24222Z03000 </t>
  </si>
  <si>
    <t xml:space="preserve">Ручка-кнопка, старая бронза, d=30мм </t>
  </si>
  <si>
    <t>24405Z03000</t>
  </si>
  <si>
    <t xml:space="preserve">Ручка-кнопка, бронза, d=30мм </t>
  </si>
  <si>
    <t xml:space="preserve">24223Z03000 </t>
  </si>
  <si>
    <t>302.02.02</t>
  </si>
  <si>
    <t>Ручка-кнопка, бронза, d=33мм</t>
  </si>
  <si>
    <t>30.22</t>
  </si>
  <si>
    <t>24221Z03000</t>
  </si>
  <si>
    <t>337.00.01</t>
  </si>
  <si>
    <t>Ручка-кнопка, старая бронза d=29мм</t>
  </si>
  <si>
    <t>10/734</t>
  </si>
  <si>
    <t xml:space="preserve">Ручка-кнопка, бронза, d=28мм </t>
  </si>
  <si>
    <t>A067.BB</t>
  </si>
  <si>
    <t>30.23</t>
  </si>
  <si>
    <t>24130Z03000</t>
  </si>
  <si>
    <t>10/784</t>
  </si>
  <si>
    <t>10/798</t>
  </si>
  <si>
    <t>РZ.300</t>
  </si>
  <si>
    <t>Ручка-кнопка, бронза, габариты 24х52мм</t>
  </si>
  <si>
    <t>РZ.200</t>
  </si>
  <si>
    <t>30.24</t>
  </si>
  <si>
    <t>РР.96</t>
  </si>
  <si>
    <t>Ручка-кнопка, бронза+керамика с цветком, d=30мм</t>
  </si>
  <si>
    <t>24043F</t>
  </si>
  <si>
    <t>Ручка-кнопка, бронза+керамика с цветком, d=34мм</t>
  </si>
  <si>
    <t>РР.50</t>
  </si>
  <si>
    <t>Ручка-кнопка, золото+керамика с цветком, d=31мм</t>
  </si>
  <si>
    <t xml:space="preserve"> 35.302.02.00</t>
  </si>
  <si>
    <t>30.25</t>
  </si>
  <si>
    <t>24049F</t>
  </si>
  <si>
    <t xml:space="preserve">Ручка-кнопка, бронза+керамика, d=34мм </t>
  </si>
  <si>
    <t>Ручка-кнопка, старое серебро+керамика, d=34мм</t>
  </si>
  <si>
    <t xml:space="preserve">P18.01.02.02 </t>
  </si>
  <si>
    <t xml:space="preserve">24700Z06300 </t>
  </si>
  <si>
    <t>Ручка-кнопка, матовая сталь, d=32мм, габариты 63х37мм</t>
  </si>
  <si>
    <t>30.26</t>
  </si>
  <si>
    <t xml:space="preserve"> 8/990</t>
  </si>
  <si>
    <t>Ручка-кнопка, хром матовый, габариты 24х17мм</t>
  </si>
  <si>
    <t>8/992</t>
  </si>
  <si>
    <t>Ручка-кнопка, хром матовый, габариты 48х14мм</t>
  </si>
  <si>
    <t>10/761</t>
  </si>
  <si>
    <t>10/799</t>
  </si>
  <si>
    <t>A034.DC</t>
  </si>
  <si>
    <t>Перечень итальянских фасадов к заказу №</t>
  </si>
  <si>
    <t>цена прайс</t>
  </si>
  <si>
    <t>стоимость</t>
  </si>
  <si>
    <t>Уголок-крепление каркаса с 2-мя отверстиями и крышечкой, чёрный</t>
  </si>
  <si>
    <t>Уголок-крепление каркаса с 4-мя отверстиями и крышечкой, белый</t>
  </si>
  <si>
    <t>Уголок-крепление каркаса с 4-мя отверстиями и крышечкой, коричневый</t>
  </si>
  <si>
    <t>FM02</t>
  </si>
  <si>
    <t>13.4</t>
  </si>
  <si>
    <t>уп.</t>
  </si>
  <si>
    <t>400/1</t>
  </si>
  <si>
    <t>400/2</t>
  </si>
  <si>
    <t>8/952</t>
  </si>
  <si>
    <t xml:space="preserve">Ручка-скоба, бронза, 64 мм, габариты 94х28мм </t>
  </si>
  <si>
    <t>06332Z06400</t>
  </si>
  <si>
    <t xml:space="preserve">Ручка-скоба, старая бронза, 64мм </t>
  </si>
  <si>
    <t>9/1217</t>
  </si>
  <si>
    <t>30.16</t>
  </si>
  <si>
    <t>MZ.322</t>
  </si>
  <si>
    <t>MZ.1260</t>
  </si>
  <si>
    <t>8/941</t>
  </si>
  <si>
    <t>Ручка-скоба, золото, 128мм</t>
  </si>
  <si>
    <t>MZ.300</t>
  </si>
  <si>
    <t>12409В</t>
  </si>
  <si>
    <t>30.17</t>
  </si>
  <si>
    <t>12499В</t>
  </si>
  <si>
    <t>MZ.010.C.02-52</t>
  </si>
  <si>
    <t>M10.01.02.02</t>
  </si>
  <si>
    <t xml:space="preserve">Ручка-скоба, бронза+керамика, 96мм </t>
  </si>
  <si>
    <t>30.18</t>
  </si>
  <si>
    <t>Ручка-скоба, бронза+керамика, 96мм</t>
  </si>
  <si>
    <t>9/1331</t>
  </si>
  <si>
    <t>12506S</t>
  </si>
  <si>
    <t xml:space="preserve">Ручка-скоба, бронза+керамика с цветком, 96/128мм </t>
  </si>
  <si>
    <t xml:space="preserve">Ручка-скоба, бронза+керамика с цветком, 96мм </t>
  </si>
  <si>
    <t>30.19</t>
  </si>
  <si>
    <t>24568Z02500</t>
  </si>
  <si>
    <t xml:space="preserve">Ручка-кнопка, старая бронза, габариты 25х25мм </t>
  </si>
  <si>
    <t xml:space="preserve">Ручка-кнопка, бронза, габариты 38х20мм </t>
  </si>
  <si>
    <t xml:space="preserve">Ручка-кнопка, старая бронза, габариты 37х20мм </t>
  </si>
  <si>
    <t>Профиль 15х15 стандартный с 1-м пазом, алюминий, L=3900мм</t>
  </si>
  <si>
    <t>Профиль 15х15 с 2-мя пазами, алюминий, L=3900мм</t>
  </si>
  <si>
    <t>Профиль-переходник с уплотнителем для стеклянной полки, алюминий, L=3900мм</t>
  </si>
  <si>
    <t xml:space="preserve">Стяжка внутренняя М6х30мм </t>
  </si>
  <si>
    <t>VSTB4X05</t>
  </si>
  <si>
    <t>Винт конический М4х5мм, для внутренней стяжки</t>
  </si>
  <si>
    <t>7521.ТР07</t>
  </si>
  <si>
    <t>Заглушка торцевая к профилю 15х15мм, серый пластик</t>
  </si>
  <si>
    <t>22.4</t>
  </si>
  <si>
    <t>CFT7521</t>
  </si>
  <si>
    <t>Комплект крепёжных элементов для профиля 15х15мм</t>
  </si>
  <si>
    <t>Настенная модульная система CREA</t>
  </si>
  <si>
    <t>23.2</t>
  </si>
  <si>
    <t>R1264</t>
  </si>
  <si>
    <t>Профиль нижний с отверстиями, алюминий, L=3900мм</t>
  </si>
  <si>
    <t>1265.0001</t>
  </si>
  <si>
    <t>Кронштейн для нижнего профиля, алюминий</t>
  </si>
  <si>
    <t>V13</t>
  </si>
  <si>
    <t>Винт для регулировки нижнего профиля</t>
  </si>
  <si>
    <t>D6</t>
  </si>
  <si>
    <t>R1266</t>
  </si>
  <si>
    <t>Профиль промежуточный, алюминий, L=3900мм</t>
  </si>
  <si>
    <t>1267.0001</t>
  </si>
  <si>
    <t>VSTB4X05EI</t>
  </si>
  <si>
    <t>Винт М4х5мм для крепления кронштейнов</t>
  </si>
  <si>
    <t>23.3</t>
  </si>
  <si>
    <t>R1277</t>
  </si>
  <si>
    <t>Профиль промежуточный врезной, алюминий, L=3900мм</t>
  </si>
  <si>
    <t>CF601D</t>
  </si>
  <si>
    <t>Держатель полки алюминиевый (К-т 2 шт.)</t>
  </si>
  <si>
    <t>R1268</t>
  </si>
  <si>
    <t>Профиль боковой, алюминий, L=3900мм</t>
  </si>
  <si>
    <t>3600S-07</t>
  </si>
  <si>
    <t>Профиль-база для бокового профиля, пластик, L=4000мм</t>
  </si>
  <si>
    <t>R1276</t>
  </si>
  <si>
    <t>Профиль верхний, алюминий, профиль, L=4300мм</t>
  </si>
  <si>
    <t>23.4</t>
  </si>
  <si>
    <t>1269.0001</t>
  </si>
  <si>
    <t>Пластина для навески шкафа, алюминий</t>
  </si>
  <si>
    <t>R1269</t>
  </si>
  <si>
    <t>Профиль для навески шкафа, алюминий, L=3000мм</t>
  </si>
  <si>
    <t>Настенная поворотная система</t>
  </si>
  <si>
    <t>23.5</t>
  </si>
  <si>
    <t>CS152</t>
  </si>
  <si>
    <t>Крепление для внешнего вертикального профиля (верх+низ)</t>
  </si>
  <si>
    <t>СЕ151</t>
  </si>
  <si>
    <t>CS151</t>
  </si>
  <si>
    <t>Крепление для внутреннего вертикального профиля (верх+низ)</t>
  </si>
  <si>
    <t>23.6</t>
  </si>
  <si>
    <t>Модульная система JUST-1</t>
  </si>
  <si>
    <t>23.7</t>
  </si>
  <si>
    <t>JS-102</t>
  </si>
  <si>
    <t>Профиль-база алюминиевый, L=6100мм</t>
  </si>
  <si>
    <t>JS-110</t>
  </si>
  <si>
    <t>Профиль-накладка алюминиевый, L=6100мм</t>
  </si>
  <si>
    <t>GJS</t>
  </si>
  <si>
    <t>Профиль-уплотнитель, транспарент, L=3000мм</t>
  </si>
  <si>
    <t>JS-250</t>
  </si>
  <si>
    <t>База под шуруп, металл</t>
  </si>
  <si>
    <t>RT.1002.В1</t>
  </si>
  <si>
    <t>Шпилька М8х15 под бусолу</t>
  </si>
  <si>
    <t>BS.0501.А1</t>
  </si>
  <si>
    <t>95М4100</t>
  </si>
  <si>
    <t>для стеклянных</t>
  </si>
  <si>
    <t>для накладных 94°</t>
  </si>
  <si>
    <t>для полунакладных 94°</t>
  </si>
  <si>
    <t>для вкладных 94°</t>
  </si>
  <si>
    <t>95М4200</t>
  </si>
  <si>
    <t>95М4300</t>
  </si>
  <si>
    <t>Для дверей холодильников</t>
  </si>
  <si>
    <t>91М0530.21</t>
  </si>
  <si>
    <t>открывание 94°, под прес</t>
  </si>
  <si>
    <t>для аллюминиевых рамок</t>
  </si>
  <si>
    <t>для накладных 95°</t>
  </si>
  <si>
    <t>для вкладных 95°</t>
  </si>
  <si>
    <t>71Т950А</t>
  </si>
  <si>
    <t>71Т970А</t>
  </si>
  <si>
    <t>для накладных 120°</t>
  </si>
  <si>
    <t>73Т550А</t>
  </si>
  <si>
    <t>"клип-топ"</t>
  </si>
  <si>
    <t xml:space="preserve">ADAR. Комплект направляющих L=450мм, серый металлик </t>
  </si>
  <si>
    <t>208R/50</t>
  </si>
  <si>
    <t xml:space="preserve">ADAR. Комплект направляющих L=500мм, серый металлик </t>
  </si>
  <si>
    <t>208R/55</t>
  </si>
  <si>
    <t xml:space="preserve">ADAR. Комплект направляющих L=550мм, серый металлик </t>
  </si>
  <si>
    <t>Система направляющих FUTURA PUSH</t>
  </si>
  <si>
    <t>6127/450</t>
  </si>
  <si>
    <t>Комплект направляющих L=450мм, выдвижение частичное [с защёлкой PUSH]</t>
  </si>
  <si>
    <t>6127/500</t>
  </si>
  <si>
    <t>Комплект направляющих L=500мм, выдвижение частичное [с защёлкой PUSH]</t>
  </si>
  <si>
    <t>6527/450</t>
  </si>
  <si>
    <t>Комплект направляющих L=450мм, выдвижение полное [с защёлкой PUSH]</t>
  </si>
  <si>
    <t>6527/500</t>
  </si>
  <si>
    <t>Комплект направляющих L=500мм, выдвижение полное [с защёлкой PUSH]</t>
  </si>
  <si>
    <t xml:space="preserve">Метабокс Н=53мм, L=450мм, серый </t>
  </si>
  <si>
    <t xml:space="preserve">Метабокс Н=53мм, L=500мм, серый </t>
  </si>
  <si>
    <t>Метабокс Н=85мм, L=350мм, серый</t>
  </si>
  <si>
    <t xml:space="preserve">Метабокс Н=85мм, L=400мм, серый </t>
  </si>
  <si>
    <t xml:space="preserve">Метабокс Н=85мм, L=450мм, серый </t>
  </si>
  <si>
    <t xml:space="preserve">Метабокс Н=85мм, L=500мм, серый </t>
  </si>
  <si>
    <t xml:space="preserve">Метабокс Н=117мм, L=450мм, серый </t>
  </si>
  <si>
    <t xml:space="preserve">Метабокс Н=117мм, L=500мм, серый </t>
  </si>
  <si>
    <t xml:space="preserve">Метабокс Н=150мм, L=450мм, серый </t>
  </si>
  <si>
    <t xml:space="preserve">Метабокс Н=150мм, L=500мм, серый </t>
  </si>
  <si>
    <t>Крепеж профиля-делителя, серый</t>
  </si>
  <si>
    <t>18.12</t>
  </si>
  <si>
    <t>Расширитель для метабокса, L=400мм, серый металлик (пара)</t>
  </si>
  <si>
    <t>Расширитель для метабокса, L=450мм, серый металлик (пара)</t>
  </si>
  <si>
    <t>Расширитель для метабокса, L=500мм, серый металлик (пара)</t>
  </si>
  <si>
    <t>П-Образная задняя стенка для метабокса, Н=86мм, серый металлик</t>
  </si>
  <si>
    <t>П-Образная задняя стенка для метабокса, Н=120мм, серый металлик</t>
  </si>
  <si>
    <t>П-Образная задняя стенка для метабокса, Н=150мм, серый металлик</t>
  </si>
  <si>
    <t>18.13</t>
  </si>
  <si>
    <t>58РЕА0А645ХВ0</t>
  </si>
  <si>
    <t>Prime-Box  H=90мм, L=450мм, полного выдвижения с доводчиком, цвет- серый</t>
  </si>
  <si>
    <t>58РЕА0А650ХВ0</t>
  </si>
  <si>
    <t>Prime-Box  H=90мм, L=500мм, полного выдвижения с доводчиком, цвет- серый</t>
  </si>
  <si>
    <t>58PEPAA639900</t>
  </si>
  <si>
    <t>Задняя стенка Н - 90 мм в базу 450(ДСП 16мм), цвет - серый металлик</t>
  </si>
  <si>
    <t>58PEPAA654900</t>
  </si>
  <si>
    <t>Задняя стенка Н - 90 мм в базу 600(ДСП 16мм), цвет - серый металлик</t>
  </si>
  <si>
    <t>58PEPAA684900</t>
  </si>
  <si>
    <t>Задняя стенка Н - 90 мм в базу 900(ДСП 16мм), цвет - серый металлик</t>
  </si>
  <si>
    <t>585EPA0603400</t>
  </si>
  <si>
    <t>18.14</t>
  </si>
  <si>
    <t>VU1602+VU1902</t>
  </si>
  <si>
    <t>VU1602+VU2302</t>
  </si>
  <si>
    <t xml:space="preserve">Стяжка межсекционная, d=5мм, хром (29+30) </t>
  </si>
  <si>
    <t>83.133А</t>
  </si>
  <si>
    <t>Комплект цилиндрических алюминиевых ножек, Н=133мм (К-т 4 шт.)</t>
  </si>
  <si>
    <t>83.233А</t>
  </si>
  <si>
    <t>ЕСЕ 451</t>
  </si>
  <si>
    <t>Выдвижная полка глубокая, с направляющими, ширина 380мм</t>
  </si>
  <si>
    <t>ЕСЕ 601</t>
  </si>
  <si>
    <t>ASU</t>
  </si>
  <si>
    <t>Дополнительное верхнее крепление для рамки арт.АТ</t>
  </si>
  <si>
    <t>AD 27</t>
  </si>
  <si>
    <t>Дополнительный расширитель для выдвижных элементов</t>
  </si>
  <si>
    <t>PF детали 16 мм</t>
  </si>
  <si>
    <t>= € 1</t>
  </si>
  <si>
    <t>стоимость материал</t>
  </si>
  <si>
    <t>петля для стекла</t>
  </si>
  <si>
    <t>замок для стекла</t>
  </si>
  <si>
    <t>Фасады меламин</t>
  </si>
  <si>
    <t>6 мм</t>
  </si>
  <si>
    <t>RT.TOP.1A</t>
  </si>
  <si>
    <t>Декоративный торцевой алюминиевый профиль, правый/левый, Н=40мм</t>
  </si>
  <si>
    <t>Глубина</t>
  </si>
  <si>
    <t>Длина</t>
  </si>
  <si>
    <t>Ширина фасада</t>
  </si>
  <si>
    <t>Высота фасада</t>
  </si>
  <si>
    <t>Толщина ЛДСП</t>
  </si>
  <si>
    <t>Ширина стекла</t>
  </si>
  <si>
    <t>Кол -во дверей</t>
  </si>
  <si>
    <t>Высота стекла</t>
  </si>
  <si>
    <t>Кол -во полок</t>
  </si>
  <si>
    <t>Кол-во шкафов</t>
  </si>
  <si>
    <t>Кол-во дверей</t>
  </si>
  <si>
    <t>Площадь ЛДСП</t>
  </si>
  <si>
    <t>Кол-во полок</t>
  </si>
  <si>
    <t>Площадь ДВП</t>
  </si>
  <si>
    <t>Кол-во боковин</t>
  </si>
  <si>
    <t>Светильник врезной, комплект из 3-х штук + трансформатор 60W</t>
  </si>
  <si>
    <t>Светильник врезной, комплект из 5-ти штук + трансформатор 105W</t>
  </si>
  <si>
    <t>Расширитель для накладной установки светильника АСТРА</t>
  </si>
  <si>
    <t>Цвет: хром глянец</t>
  </si>
  <si>
    <t>КУА-257</t>
  </si>
  <si>
    <t>19.2</t>
  </si>
  <si>
    <t>AIRON-1</t>
  </si>
  <si>
    <t>Светильник AIRON стандартный, комплект из 3-х штук + трансформатор 60W</t>
  </si>
  <si>
    <t>Цвет: шлифованная сталь</t>
  </si>
  <si>
    <t>Система PEGASO</t>
  </si>
  <si>
    <t>Профиль-шторка, L=2500мм, серый</t>
  </si>
  <si>
    <t>55.5741.0023</t>
  </si>
  <si>
    <t>Профиль под установку ручки, L=2500мм, бук</t>
  </si>
  <si>
    <t>55.5741.0048</t>
  </si>
  <si>
    <t>Профиль под установку ручки, L=2500мм, вишня</t>
  </si>
  <si>
    <t>55.5741.0045</t>
  </si>
  <si>
    <t>Профиль под установку ручки, L=2500мм, хром</t>
  </si>
  <si>
    <t>55.5741.0050</t>
  </si>
  <si>
    <t>Профиль под установку ручки, L=2500мм, серый</t>
  </si>
  <si>
    <t>55.5642.0075</t>
  </si>
  <si>
    <t>Профиль-ручка, L=2500мм, бук</t>
  </si>
  <si>
    <t>А167.AI</t>
  </si>
  <si>
    <t>22.5</t>
  </si>
  <si>
    <t>Алюминивый профиль для торцов столешниц</t>
  </si>
  <si>
    <t>Кромочный проф. для стол</t>
  </si>
  <si>
    <t>956+957</t>
  </si>
  <si>
    <t>3,9 м.п.</t>
  </si>
  <si>
    <t>Уголок внутр 90°</t>
  </si>
  <si>
    <t>Уголок внешний 90°</t>
  </si>
  <si>
    <t>Уголок внутр 135°</t>
  </si>
  <si>
    <t>Уголок внешний 135°</t>
  </si>
  <si>
    <t>Винт конический М8х10мм для крепления к стене</t>
  </si>
  <si>
    <t>VSTB8X10</t>
  </si>
  <si>
    <t>руб</t>
  </si>
  <si>
    <t>сумма</t>
  </si>
  <si>
    <t>подъём на этаж</t>
  </si>
  <si>
    <t>транспорт</t>
  </si>
  <si>
    <t>Полная стоимость:</t>
  </si>
  <si>
    <t>Кол-во ЛДСП</t>
  </si>
  <si>
    <t>м.2</t>
  </si>
  <si>
    <t>Длина кухни</t>
  </si>
  <si>
    <t>м.</t>
  </si>
  <si>
    <t>Средняя цена за 1 м.2</t>
  </si>
  <si>
    <t>Средняя цена за 1 м/пог.</t>
  </si>
  <si>
    <t xml:space="preserve"> Контейнер RONDA, встраиваемый в систему, металл, 108x176x100мм</t>
  </si>
  <si>
    <t>1250.0002</t>
  </si>
  <si>
    <t xml:space="preserve"> Крышка для контейнера RONDA</t>
  </si>
  <si>
    <t>К1250.А50С/004</t>
  </si>
  <si>
    <t>Контейнер для ножей, алюминий, L=300мм</t>
  </si>
  <si>
    <t>верхний закруглённый 315 простой</t>
  </si>
  <si>
    <t>световая планка на 3000</t>
  </si>
  <si>
    <t>световая планка закруглённая 315</t>
  </si>
  <si>
    <t>балясины</t>
  </si>
  <si>
    <t>балясина прямая на 2000</t>
  </si>
  <si>
    <t>балясина закруглённая 315</t>
  </si>
  <si>
    <t>декор</t>
  </si>
  <si>
    <t>тип "В"</t>
  </si>
  <si>
    <t>тип "А"</t>
  </si>
  <si>
    <t>тип "С"</t>
  </si>
  <si>
    <t>тип "D"</t>
  </si>
  <si>
    <t>тип "Е"</t>
  </si>
  <si>
    <t>штапики</t>
  </si>
  <si>
    <t>L=2000</t>
  </si>
  <si>
    <t>L=410 для закруглённых рамок</t>
  </si>
  <si>
    <t>стекло для рамки тип RII.A</t>
  </si>
  <si>
    <t>стекло закруглённое RII.A</t>
  </si>
  <si>
    <t>стекло для рамки тип RII.В</t>
  </si>
  <si>
    <t>стекло закруглённое RII.В</t>
  </si>
  <si>
    <t>стёкла RII.A</t>
  </si>
  <si>
    <t>стёкла RII.В</t>
  </si>
  <si>
    <t>стёкла RII.C</t>
  </si>
  <si>
    <t>стекло для рамки тип RII.С</t>
  </si>
  <si>
    <t>стекло закруглённое RII.С</t>
  </si>
  <si>
    <t>стекло для рамки тип 4 мм. D</t>
  </si>
  <si>
    <t>стекло закруглённое 4 мм. D</t>
  </si>
  <si>
    <t>стёкла 4 мм. D</t>
  </si>
  <si>
    <t>стёкла 4 мм. Е</t>
  </si>
  <si>
    <t>стекло для рамки тип 4 мм. Е</t>
  </si>
  <si>
    <t>стекло закруглённое 4 мм. Е</t>
  </si>
  <si>
    <t>стёкла 4 мм. К</t>
  </si>
  <si>
    <t>стекло для рамки тип 4 мм. К</t>
  </si>
  <si>
    <t>стекло закруглённое 4 мм. К</t>
  </si>
  <si>
    <t>венеция</t>
  </si>
  <si>
    <t>капри</t>
  </si>
  <si>
    <t>соренто</t>
  </si>
  <si>
    <t>позитано</t>
  </si>
  <si>
    <t>фиренция</t>
  </si>
  <si>
    <t>рамка</t>
  </si>
  <si>
    <t>накладка ящика</t>
  </si>
  <si>
    <t>Всего:</t>
  </si>
  <si>
    <t>Итальянские фасады из натурального дерева</t>
  </si>
  <si>
    <t>Периметр (м)</t>
  </si>
  <si>
    <t>4х40 ST</t>
  </si>
  <si>
    <t>Евровинт 6.3х8х13,  головка потай-прямая</t>
  </si>
  <si>
    <t>Евровинт 6.0х7х9.0, головка овал</t>
  </si>
  <si>
    <t>Евровинт 6.0х7х13,  головка овал</t>
  </si>
  <si>
    <t>Евровинт 6.3х9х14,  головка овал</t>
  </si>
  <si>
    <t>Бусола М6 потай, d=10мм, L=13мм, цинк</t>
  </si>
  <si>
    <t>Бусола М6 потай, d=10мм, L=20мм, цинк</t>
  </si>
  <si>
    <t>Бусола М6 с пропилом, d=11мм, L=11мм, пластик</t>
  </si>
  <si>
    <t>Бусола М6 сплошная, d=11мм, L=11мм, пластик</t>
  </si>
  <si>
    <t>Бусола под шуруп в лентах, d=5мм, L=12мм, пластик</t>
  </si>
  <si>
    <t>LM017</t>
  </si>
  <si>
    <t>Бусола под шуруп сплошная, d=9мм, L=12мм, пластик ( за упаковку 100 шт)</t>
  </si>
  <si>
    <t>АККТ</t>
  </si>
  <si>
    <t>Дюбель-саморез для крепления гипсокартона, d=10мм, L=16мм</t>
  </si>
  <si>
    <t>Шкант пластиковый из 2-х частей, d=10мм, Н=23мм(Н1=14 + Н2=9)</t>
  </si>
  <si>
    <t>Заглушка декоративная d=5мм, бежевая  (за упаковку 2000 шт.)</t>
  </si>
  <si>
    <t>полкодержатель для стекла</t>
  </si>
  <si>
    <t>Сетка низкая сплошная в базу 900 (без крепления к фасаду)</t>
  </si>
  <si>
    <t>Сетка П-образная под мойку в базу 900 (отдельная)</t>
  </si>
  <si>
    <t>Нога для стола квадратная 60х60мм, Н=470мм, рифлёный алюминий (К-т 4 шт.)</t>
  </si>
  <si>
    <t>646.70.A0.04.RG</t>
  </si>
  <si>
    <t xml:space="preserve">Ручка-скоба, алюминий, 64мм, габариты 88х17мм </t>
  </si>
  <si>
    <t xml:space="preserve">Ручка-скоба, алюминий, 32мм </t>
  </si>
  <si>
    <t xml:space="preserve">Ручка-скоба, алюминий, 64мм </t>
  </si>
  <si>
    <t>1236.01.038</t>
  </si>
  <si>
    <t>Ручка-скоба, алюминий, 64/96мм</t>
  </si>
  <si>
    <t>8/1012</t>
  </si>
  <si>
    <t>Ручка-скоба, алюминий, 128/160мм</t>
  </si>
  <si>
    <t>Ручка-скоба, хром матовый, 128/160мм</t>
  </si>
  <si>
    <t>Ручка-скоба, хром матовый, 192/224мм</t>
  </si>
  <si>
    <t>8/1020</t>
  </si>
  <si>
    <t>Ручка-скоба, алюминий, 192мм</t>
  </si>
  <si>
    <t>30.11</t>
  </si>
  <si>
    <t>8/1022</t>
  </si>
  <si>
    <t>Ручка-скоба, хром матовый, 160/224мм</t>
  </si>
  <si>
    <t xml:space="preserve"> 8/1016</t>
  </si>
  <si>
    <t>Ручка-скоба, хром матовый, 32мм</t>
  </si>
  <si>
    <t>MZ.1650</t>
  </si>
  <si>
    <t>8/986</t>
  </si>
  <si>
    <t>8/984</t>
  </si>
  <si>
    <t>30.12</t>
  </si>
  <si>
    <t>8/937</t>
  </si>
  <si>
    <t>9/1316</t>
  </si>
  <si>
    <t>Ручка-скоба, хром+бук, 96мм</t>
  </si>
  <si>
    <t>Ручка-скоба, хром+бук, 128мм</t>
  </si>
  <si>
    <t>12270В</t>
  </si>
  <si>
    <t xml:space="preserve">Ручка-скоба, алюминий+бук, 96мм </t>
  </si>
  <si>
    <t>9/1297</t>
  </si>
  <si>
    <t>Ручка-скоба, бронза, 96мм</t>
  </si>
  <si>
    <t>Ручка-скоба, медь, 96мм</t>
  </si>
  <si>
    <t>9/1320</t>
  </si>
  <si>
    <t>30.13</t>
  </si>
  <si>
    <t xml:space="preserve">Ручка-скоба, бронза, 64мм </t>
  </si>
  <si>
    <t>База d=40мм, для стекла</t>
  </si>
  <si>
    <t>535.00.Р2.М8.Т0</t>
  </si>
  <si>
    <t>Переходник промежуточный d=35мм, резьба М8, пластик</t>
  </si>
  <si>
    <t>12.9</t>
  </si>
  <si>
    <t>535.00.Р2.10.А0</t>
  </si>
  <si>
    <t>Переходник промежуточный d=35мм, резьба М10, пластик</t>
  </si>
  <si>
    <t>811.00.Z1.11.45</t>
  </si>
  <si>
    <t>Шпилька М10, L=60мм</t>
  </si>
  <si>
    <t>811.38.Z1.М8.10</t>
  </si>
  <si>
    <t>Шпилька М8/М10, L=38мм</t>
  </si>
  <si>
    <t>535.С0.02.Р8.22</t>
  </si>
  <si>
    <t>Ножка металлическая, чёрная</t>
  </si>
  <si>
    <t>535.00.02.00.R0</t>
  </si>
  <si>
    <t>Колесо пластиковое d=50мм, чёрное</t>
  </si>
  <si>
    <t>811.53.Z1.10.F8</t>
  </si>
  <si>
    <t>Переходник нижний М10/М8</t>
  </si>
  <si>
    <t>12.10</t>
  </si>
  <si>
    <t>12.11</t>
  </si>
  <si>
    <t>Поворотная штанга для вставки стола, L=650мм</t>
  </si>
  <si>
    <t>М.SQ</t>
  </si>
  <si>
    <t>Уголок-держатель для вставки стола</t>
  </si>
  <si>
    <t>L.303</t>
  </si>
  <si>
    <t>12.12</t>
  </si>
  <si>
    <t>А206/65</t>
  </si>
  <si>
    <t>GILARDI. Комплект роликовых направляющих L=450мм, белый</t>
  </si>
  <si>
    <t>GILARDI. Комплект роликовых направляющих L=500мм, белый</t>
  </si>
  <si>
    <t>GILARDI. Комплект роликовых направляющих L=550мм, белый</t>
  </si>
  <si>
    <t>Метабоксы FGV</t>
  </si>
  <si>
    <t>58.0551.06.450</t>
  </si>
  <si>
    <t>58.0551.06.500</t>
  </si>
  <si>
    <t>58.0650.06.35G</t>
  </si>
  <si>
    <t>58.0650.06.40G</t>
  </si>
  <si>
    <t>58.0650.06.45G</t>
  </si>
  <si>
    <t>58.0650.06.50G</t>
  </si>
  <si>
    <t>58.0750.06.45G</t>
  </si>
  <si>
    <t>340TL00644600</t>
  </si>
  <si>
    <t>Профиль-расширитель L= 450 мм, серый</t>
  </si>
  <si>
    <t>340TL00649600</t>
  </si>
  <si>
    <t>Профиль-расширитель L= 500 мм, серый</t>
  </si>
  <si>
    <t>2Н01721208000</t>
  </si>
  <si>
    <t>29.24</t>
  </si>
  <si>
    <t>Контейнер стандартный, алюминий, L=600мм</t>
  </si>
  <si>
    <t>1253.0001.50S</t>
  </si>
  <si>
    <t>Крышка стандартная, алюминий, L=299мм</t>
  </si>
  <si>
    <t>1253.0002.50S</t>
  </si>
  <si>
    <t>Крышка стандартная, алюминий, L=449мм</t>
  </si>
  <si>
    <t>1253.0003.50S</t>
  </si>
  <si>
    <t>Крышка стандартная, алюминий, L=599мм</t>
  </si>
  <si>
    <t>Шайба плоская, d1=4мм, d2=13мм, H=3мм, транспарент</t>
  </si>
  <si>
    <t>7809.791</t>
  </si>
  <si>
    <t>Шайба с бортиком, d1=4.2мм,  d2=9мм, H=5мм, транспарент</t>
  </si>
  <si>
    <t>7611.791</t>
  </si>
  <si>
    <t>Шайба опорная, d1=4.2мм, d2=12мм, H=9мм, транспарент (для винта под ручку)</t>
  </si>
  <si>
    <t>Стяжки</t>
  </si>
  <si>
    <t>13.10</t>
  </si>
  <si>
    <t>G98.CA.15</t>
  </si>
  <si>
    <t>Клип-стяжка Salice одинарная без крышечки, ДСП&gt;10, белая</t>
  </si>
  <si>
    <t>G98.CA.G5</t>
  </si>
  <si>
    <t>Клип-стяжка Salice одинарная без крышечки, ДСП&gt;10, серая</t>
  </si>
  <si>
    <t>G98.CA.UV</t>
  </si>
  <si>
    <t>Клип-стяжка Salice одинарная без крышечки, ДСП&gt;10, коричневая</t>
  </si>
  <si>
    <t>G98.ХA.15</t>
  </si>
  <si>
    <t>Клип-стяжка Salice одинарная без крышечки, ДСП&gt;16, белая</t>
  </si>
  <si>
    <t>G98.ХA.G5</t>
  </si>
  <si>
    <t>Клип-стяжка Salice одинарная без крышечки, ДСП&gt;16, серая</t>
  </si>
  <si>
    <t>G98.ХA.UV</t>
  </si>
  <si>
    <t>G98.YА.15</t>
  </si>
  <si>
    <t>PR.200178</t>
  </si>
  <si>
    <t xml:space="preserve">  Сборочный уголок для профиля PR.200178 + 2 винта</t>
  </si>
  <si>
    <t>20.3</t>
  </si>
  <si>
    <t xml:space="preserve"> PR.200052</t>
  </si>
  <si>
    <t xml:space="preserve">  Сборочный уголок для профиля PR.200052 + 2 винта</t>
  </si>
  <si>
    <t>PR.2002</t>
  </si>
  <si>
    <t>Профиль рамочный овальный 36х20, алюминий (без уплотнителя), L=3900мм</t>
  </si>
  <si>
    <t>HE.954</t>
  </si>
  <si>
    <t>Профиль рамочный овальный 42х11 рифлёный, алюминий, L=4000мм</t>
  </si>
  <si>
    <t>Профили под пропил алюминиевые</t>
  </si>
  <si>
    <t>20.4</t>
  </si>
  <si>
    <t>НЕ.928</t>
  </si>
  <si>
    <t>НЕ.913</t>
  </si>
  <si>
    <t>20.5</t>
  </si>
  <si>
    <t>НЕ.906</t>
  </si>
  <si>
    <t>Профиль-Ручка под пропил для ДСП 18мм, алюминий, L=4000мм</t>
  </si>
  <si>
    <t>Алюминиевые фасады PracticAL</t>
  </si>
  <si>
    <t>21.1</t>
  </si>
  <si>
    <t>D206LP</t>
  </si>
  <si>
    <t>D206AG</t>
  </si>
  <si>
    <t>D206BS5L</t>
  </si>
  <si>
    <t>21.2</t>
  </si>
  <si>
    <t>C206A99</t>
  </si>
  <si>
    <t>C206P99</t>
  </si>
  <si>
    <t>Профили фронтальные для столешниц</t>
  </si>
  <si>
    <t>26.4</t>
  </si>
  <si>
    <t>CE950</t>
  </si>
  <si>
    <t>Профиль-база для столешниц Н=30мм, черный пластик, L=4000мм</t>
  </si>
  <si>
    <t>R952</t>
  </si>
  <si>
    <t>Профиль-накладка фронтальный для столешниц Н=30мм, алюминий, L=3900мм</t>
  </si>
  <si>
    <t>R953</t>
  </si>
  <si>
    <t>Профиль-накладка верхний для столешниц Н=30мм, алюминий, L=3900мм</t>
  </si>
  <si>
    <t>961-V1</t>
  </si>
  <si>
    <t>963-V1</t>
  </si>
  <si>
    <t>962-V1</t>
  </si>
  <si>
    <t>964-V1</t>
  </si>
  <si>
    <t>965-V1</t>
  </si>
  <si>
    <t>Комплект торцевых заглушек, для столешниц Н=30мм, серый пластик</t>
  </si>
  <si>
    <t>26.5</t>
  </si>
  <si>
    <t>R956</t>
  </si>
  <si>
    <t>Профиль-база для столешниц Н=40мм, алюминий, L=3900мм</t>
  </si>
  <si>
    <t>R957</t>
  </si>
  <si>
    <t>Профиль-накладка фронтальный для столешниц Н=40мм, алюминий, L=3900мм</t>
  </si>
  <si>
    <t>CSA967</t>
  </si>
  <si>
    <t>CSA966</t>
  </si>
  <si>
    <t>CSA973</t>
  </si>
  <si>
    <t>CSA972</t>
  </si>
  <si>
    <t>26.6</t>
  </si>
  <si>
    <t xml:space="preserve">Ручка-скоба, бронза, 128мм </t>
  </si>
  <si>
    <t xml:space="preserve">Ручка-скоба, старая бронза, 96мм </t>
  </si>
  <si>
    <t xml:space="preserve">Ручка-скоба, старая бронза, 128мм </t>
  </si>
  <si>
    <t>30.14</t>
  </si>
  <si>
    <t>15130Z12800</t>
  </si>
  <si>
    <t>15128Z12800</t>
  </si>
  <si>
    <t>9/1311</t>
  </si>
  <si>
    <t>9/1312</t>
  </si>
  <si>
    <t>03002Z09600</t>
  </si>
  <si>
    <t xml:space="preserve">Ручка-скоба, бронза, 96мм </t>
  </si>
  <si>
    <t>30.15</t>
  </si>
  <si>
    <t xml:space="preserve">15119Z12800 </t>
  </si>
  <si>
    <t>03030Z12800</t>
  </si>
  <si>
    <t>Высота ящиков общая</t>
  </si>
  <si>
    <t>Площадь ЛДСП ящиков+дно</t>
  </si>
  <si>
    <t>тумба</t>
  </si>
  <si>
    <t>КУХОННЫЕ ТУМБЫ</t>
  </si>
  <si>
    <t>Площадь цоколя</t>
  </si>
  <si>
    <t>Высота цоколя</t>
  </si>
  <si>
    <t>Ш8</t>
  </si>
  <si>
    <t>Т7</t>
  </si>
  <si>
    <t>Т8</t>
  </si>
  <si>
    <t>Доплнительная фурнитура</t>
  </si>
  <si>
    <t>Цена прайс</t>
  </si>
  <si>
    <t>ПВХ2мм</t>
  </si>
  <si>
    <t>Карниз ПВХ декоративный, L=4000мм, орех тёмный</t>
  </si>
  <si>
    <t>55.5760.72</t>
  </si>
  <si>
    <t>Карниз ПВХ декоративный, L=4000мм, дуб</t>
  </si>
  <si>
    <t>30.3390.0028</t>
  </si>
  <si>
    <t>30.3390.0029</t>
  </si>
  <si>
    <t>30.3390.0030</t>
  </si>
  <si>
    <t>30.3340.0033</t>
  </si>
  <si>
    <t>30.3340.0034</t>
  </si>
  <si>
    <t>30.3340.0035</t>
  </si>
  <si>
    <t>30.3574.0030</t>
  </si>
  <si>
    <t>30.3574.0031</t>
  </si>
  <si>
    <t>30.3574.0032</t>
  </si>
  <si>
    <t>30.3575.0031</t>
  </si>
  <si>
    <t>30.3575.0032</t>
  </si>
  <si>
    <t>30.3575.0033</t>
  </si>
  <si>
    <t>30.3576.33</t>
  </si>
  <si>
    <t>Заглушка торцевая правая, пластик бук</t>
  </si>
  <si>
    <t>58.0850.06.45G</t>
  </si>
  <si>
    <t>58.0850.06.50G</t>
  </si>
  <si>
    <t>340TL00639600</t>
  </si>
  <si>
    <t>Профиль-расширитель L= 400 мм, серый</t>
  </si>
  <si>
    <t>Герметик для заделки стыков столешниц и стеновых панелей</t>
  </si>
  <si>
    <t>1.5</t>
  </si>
  <si>
    <t>Герметик цветной, 70 грамм</t>
  </si>
  <si>
    <t>Торцевая лента Н=35мм, для столешниц высотой 28.8мм</t>
  </si>
  <si>
    <t>м.п.</t>
  </si>
  <si>
    <t>Торцевая лента Н=45мм, для столешниц высотой 38.8мм</t>
  </si>
  <si>
    <t>Торцевая лента Н=65мм, для столешниц высотой 58.8мм</t>
  </si>
  <si>
    <t>2.1</t>
  </si>
  <si>
    <t>Ручка-кнопка, хром матовый, габариты 50х25мм</t>
  </si>
  <si>
    <t>Ручка-кнопка, хром матовый, габариты 40х40мм</t>
  </si>
  <si>
    <t>30.27</t>
  </si>
  <si>
    <t>10/783</t>
  </si>
  <si>
    <t>Ручка-кнопка, хром+транспарент, d=28мм</t>
  </si>
  <si>
    <t>10/802</t>
  </si>
  <si>
    <t>Ручка-кнопка, хром матовый, d=30мм</t>
  </si>
  <si>
    <t>0701.PC</t>
  </si>
  <si>
    <t>Ручка-кнопка, хром глянец, d=32мм</t>
  </si>
  <si>
    <t>65.0556</t>
  </si>
  <si>
    <t>Держатель ручки для складной двери, хром, габариты 19х38мм</t>
  </si>
  <si>
    <t xml:space="preserve">Винт для ручки 4х10 мм </t>
  </si>
  <si>
    <t>Винт для ручки 4х15 мм</t>
  </si>
  <si>
    <t>Винт для ручки 4х20 мм</t>
  </si>
  <si>
    <t xml:space="preserve">Винт для ручки 4х25 мм </t>
  </si>
  <si>
    <t>Винт для ручки 4х30 мм</t>
  </si>
  <si>
    <t>Винт для ручки 4х35 мм</t>
  </si>
  <si>
    <t xml:space="preserve">Винт для ручки 4х40 мм </t>
  </si>
  <si>
    <t>Винт для ручки 4х45 мм</t>
  </si>
  <si>
    <t>Винт для ручки 4х50 мм</t>
  </si>
  <si>
    <t>Разное</t>
  </si>
  <si>
    <t>31.1</t>
  </si>
  <si>
    <t>7028/680</t>
  </si>
  <si>
    <t>Механизм для одноуровневой обувницы</t>
  </si>
  <si>
    <t>7030/680</t>
  </si>
  <si>
    <t>Светодиодная полоска, L= 320 мм, цвет- белый + адаптер 220В</t>
  </si>
  <si>
    <t>10Led-Strip-В*MG</t>
  </si>
  <si>
    <t>Профиль-направляющая, алюминий, L=5000мм</t>
  </si>
  <si>
    <t>Профиль-накладка, алюминий, L=5000мм</t>
  </si>
  <si>
    <t>Профиль рамочный, алюминий, L=5000мм</t>
  </si>
  <si>
    <t>Профиль-уплотнитель для стекла, пластик, L=3000мм</t>
  </si>
  <si>
    <t>Профиль-демпфер, пластик, L=3000мм</t>
  </si>
  <si>
    <t>762/Т/770/380</t>
  </si>
  <si>
    <t>Комплект фурнитуры 2-х алюминиевых рамок</t>
  </si>
  <si>
    <t>762/L/380</t>
  </si>
  <si>
    <t>Комплект фурнитуры 2-х глухих дверок</t>
  </si>
  <si>
    <t>Система складных дверей TERNO-4</t>
  </si>
  <si>
    <t>Механизм передвижения верхний (с 2-мя петлями)</t>
  </si>
  <si>
    <t>Механизм передвижения нижний (с 1-й петлёй)</t>
  </si>
  <si>
    <t>Петля междверная</t>
  </si>
  <si>
    <t>Система складных дверей TERNO-5</t>
  </si>
  <si>
    <t>Профиль фасадный, алюминий, L=3000мм</t>
  </si>
  <si>
    <t>Профиль-балка, алюминий, L=3000мм</t>
  </si>
  <si>
    <t>Профиль-держатель балки, алюминий, L=3000мм</t>
  </si>
  <si>
    <t>Подкладка под петлю, прямая, 14мм</t>
  </si>
  <si>
    <t>Подкладка под петлю, угловая, 52мм</t>
  </si>
  <si>
    <t>Подкладка под петлю, угловая, 57мм</t>
  </si>
  <si>
    <t>Подкладка под петлю, угловая, 62мм</t>
  </si>
  <si>
    <t>Уголок соединительный</t>
  </si>
  <si>
    <t>Уголок соединительный (с винтами)</t>
  </si>
  <si>
    <t>Пластина для крепления балки (с крепежами)</t>
  </si>
  <si>
    <t>Смягчитель удара</t>
  </si>
  <si>
    <t>Саморез 3.9х19мм</t>
  </si>
  <si>
    <t>Саморез 3.9х22мм</t>
  </si>
  <si>
    <t xml:space="preserve">Присоска для стекла, d=20мм </t>
  </si>
  <si>
    <t>13.9</t>
  </si>
  <si>
    <t>16.13</t>
  </si>
  <si>
    <t>16.14</t>
  </si>
  <si>
    <t>16.15</t>
  </si>
  <si>
    <t>дизайнер</t>
  </si>
  <si>
    <t>кант врезной</t>
  </si>
  <si>
    <t>16-32 мм</t>
  </si>
  <si>
    <t>Аксессуары</t>
  </si>
  <si>
    <t>Мойка врезная</t>
  </si>
  <si>
    <t>монтаж мойки</t>
  </si>
  <si>
    <t>500 мм</t>
  </si>
  <si>
    <t>Рейлинг</t>
  </si>
  <si>
    <t>хром</t>
  </si>
  <si>
    <t>D16, 120 см</t>
  </si>
  <si>
    <t>Держатель рейлинга</t>
  </si>
  <si>
    <t>45 мм.</t>
  </si>
  <si>
    <t>Заглушка рейлинга</t>
  </si>
  <si>
    <t>Крючок для рейлинга</t>
  </si>
  <si>
    <t>угол релинг</t>
  </si>
  <si>
    <t>90°</t>
  </si>
  <si>
    <t xml:space="preserve">Трубы хром </t>
  </si>
  <si>
    <t>D 25, L=3 м</t>
  </si>
  <si>
    <t>фланцы</t>
  </si>
  <si>
    <t>D 25</t>
  </si>
  <si>
    <t>Корзина выдвижная</t>
  </si>
  <si>
    <t>туканы</t>
  </si>
  <si>
    <t>светильник</t>
  </si>
  <si>
    <t>F/02</t>
  </si>
  <si>
    <t>трансформатор</t>
  </si>
  <si>
    <t>Нога для стола d=80мм, Н=710мм, хром глянец (К-т 4 шт.)</t>
  </si>
  <si>
    <t>12.3</t>
  </si>
  <si>
    <t>Нога для стола d=60мм, Н=710мм, графит+алюминий (1 шт.)</t>
  </si>
  <si>
    <t>Нога для стола из прутьев d=80мм, Н=710мм, хром глянец (1 шт.)</t>
  </si>
  <si>
    <t>D39</t>
  </si>
  <si>
    <t>D40</t>
  </si>
  <si>
    <t>FLEXA-1</t>
  </si>
  <si>
    <t>Нога для стола складная d=50мм, Н=710мм, хром глянец (1 шт.)</t>
  </si>
  <si>
    <t>12.4</t>
  </si>
  <si>
    <t>615.82.71.01.СN</t>
  </si>
  <si>
    <t>615.82.С2.01.СN</t>
  </si>
  <si>
    <t>Нога для стола изогнутая d=40мм, Н=710мм, хром глянец (К-т 2 шт.)</t>
  </si>
  <si>
    <t>9LТ0084</t>
  </si>
  <si>
    <t>База d=64мм для стекла, для ноги арт.602</t>
  </si>
  <si>
    <t>Х406</t>
  </si>
  <si>
    <t>Нога для стола d=60мм, Н=710мм, хром матовый + орех (1 шт.)</t>
  </si>
  <si>
    <t>12.5</t>
  </si>
  <si>
    <t>613.68.С1.С1.01</t>
  </si>
  <si>
    <t>Нога для стола на колесе телескопическая, d=60мм, Н=680-780мм, хром глянец</t>
  </si>
  <si>
    <t>65А.70.С2.T4.Y0</t>
  </si>
  <si>
    <t>615.47.А0.Е4.RG</t>
  </si>
  <si>
    <t>Нога для стеклянного стола d=60мм, Н=470мм, рифлёный алюминий (К-т 4 шт.)</t>
  </si>
  <si>
    <t>Нога для стеклянного стола d=60мм, Н=470мм, хром глянец (К-т 4 шт.)</t>
  </si>
  <si>
    <t>615.72.С1.Е4.RN</t>
  </si>
  <si>
    <t>Нога для стеклянного стола d=60мм, Н=710мм, хром глянец (К-т 4 шт.)</t>
  </si>
  <si>
    <t>646.47.A0.04.RG</t>
  </si>
  <si>
    <t>Стяжка для столешниц</t>
  </si>
  <si>
    <t>Ручка - скоба</t>
  </si>
  <si>
    <t>Ручка - кнопка</t>
  </si>
  <si>
    <t>Планка для навесов</t>
  </si>
  <si>
    <t>Навесы  - ушки</t>
  </si>
  <si>
    <t>Полкодержатели</t>
  </si>
  <si>
    <t>Опора колесная ФС</t>
  </si>
  <si>
    <t>Направляющие для ящиков</t>
  </si>
  <si>
    <t>4 мм</t>
  </si>
  <si>
    <t>Пристеночные бортики</t>
  </si>
  <si>
    <r>
      <t>€ 1</t>
    </r>
    <r>
      <rPr>
        <sz val="10"/>
        <rFont val="Times New Roman Cyr"/>
        <family val="1"/>
        <charset val="204"/>
      </rPr>
      <t xml:space="preserve"> =</t>
    </r>
  </si>
  <si>
    <t>раздел</t>
  </si>
  <si>
    <t>наименование товара</t>
  </si>
  <si>
    <t>цена</t>
  </si>
  <si>
    <t>ед.изм.</t>
  </si>
  <si>
    <t>Столешницы кухонные из влагостойкой ДСП класса Е1, поверхность - пластик HPL</t>
  </si>
  <si>
    <t>1.1</t>
  </si>
  <si>
    <t>основные цвета</t>
  </si>
  <si>
    <t>Столешница 4200х600х28.8</t>
  </si>
  <si>
    <t>все цвета</t>
  </si>
  <si>
    <t>Столешница 4200х600х38.8</t>
  </si>
  <si>
    <t>BRUSH+F 58</t>
  </si>
  <si>
    <t>Столешница 3050х600х38.8 алюминиевая</t>
  </si>
  <si>
    <t>STR 9, SEI 56</t>
  </si>
  <si>
    <t>Столешница 4200х600х58.8</t>
  </si>
  <si>
    <t>на заказ</t>
  </si>
  <si>
    <t>Столешница 4200х800х28.8</t>
  </si>
  <si>
    <t>Столешница 4200х800х38.8</t>
  </si>
  <si>
    <t>Панель стеновая 4200х600х5</t>
  </si>
  <si>
    <t>Kesseb.</t>
  </si>
  <si>
    <t>d=60мм, Н=710</t>
  </si>
  <si>
    <t>58.0750.06.50G</t>
  </si>
  <si>
    <t>Меламин</t>
  </si>
  <si>
    <t xml:space="preserve"> 15 мм</t>
  </si>
  <si>
    <t>Уголок-крепление каркаса с 2-мя отверстиями и крышечкой, коричневый</t>
  </si>
  <si>
    <t>ком.</t>
  </si>
  <si>
    <t>Цвета: зелёный, белый, серый, бежевый, светло-коричневый, коричневый, чёрный</t>
  </si>
  <si>
    <t>Цвет: серый</t>
  </si>
  <si>
    <t>2.3</t>
  </si>
  <si>
    <t>R3600</t>
  </si>
  <si>
    <t>ТА150-015</t>
  </si>
  <si>
    <t>SА152-015</t>
  </si>
  <si>
    <t>АА151-015</t>
  </si>
  <si>
    <t>R3610</t>
  </si>
  <si>
    <t>ТА150-080</t>
  </si>
  <si>
    <t>SА152-080</t>
  </si>
  <si>
    <t>АА151-080</t>
  </si>
  <si>
    <t>Система раздвижных дверей TERNO-8</t>
  </si>
  <si>
    <t>Профиль-направляющая верхний, алюминий, L=6000мм</t>
  </si>
  <si>
    <t>Профиль-направляющая нижний, алюминий, L=6000мм</t>
  </si>
  <si>
    <t>1013-1017</t>
  </si>
  <si>
    <t>Комплект фурнитуры для внешних дверей</t>
  </si>
  <si>
    <t>1014-1018</t>
  </si>
  <si>
    <t>Комплект фурнитуры для внутренних дверей</t>
  </si>
  <si>
    <t>Система складных дверей SALICE-1</t>
  </si>
  <si>
    <t>29.10</t>
  </si>
  <si>
    <t>F1GFAG1180</t>
  </si>
  <si>
    <t>2H0PBA01101CF</t>
  </si>
  <si>
    <t>Крепление к фасаду, под шуруп, материал - металл-пластик</t>
  </si>
  <si>
    <t>Комплект креплений для задней стенки из ДСП 16 мм</t>
  </si>
  <si>
    <t>Цвет: хром матовый, золото шлифованное</t>
  </si>
  <si>
    <t xml:space="preserve">    AIRON-2.1</t>
  </si>
  <si>
    <t>AIRON-5</t>
  </si>
  <si>
    <t>Светильник AIRON квадратный, комплект из 3-х штук + трансформатор 60W</t>
  </si>
  <si>
    <t>AIRON-6</t>
  </si>
  <si>
    <t>AIRON - блок выключатель - розетка 220 В, цвет блока- белый</t>
  </si>
  <si>
    <t>Светильник для зеркала, белый, синий, комплект из 2х штук + трансформатор 60W</t>
  </si>
  <si>
    <t>СОНЕТ</t>
  </si>
  <si>
    <t>САТУРН</t>
  </si>
  <si>
    <t>ТЕХНО</t>
  </si>
  <si>
    <t>19.6</t>
  </si>
  <si>
    <t>ОМЕЛА</t>
  </si>
  <si>
    <t>ФЛОРА</t>
  </si>
  <si>
    <t>Светильник бронзовый, комплект из 3-х штук + трансформатор 60W</t>
  </si>
  <si>
    <t>19.7</t>
  </si>
  <si>
    <t>МОДЕРН</t>
  </si>
  <si>
    <t>Светильник алюминий+белый, комплект из 1-й штуки + трансформатор 60W</t>
  </si>
  <si>
    <t>Светильник алюминий+белый, комплект из 2-х штук + трансформатор 105W</t>
  </si>
  <si>
    <t>ФОРМЛАЙТ-1</t>
  </si>
  <si>
    <t>Светильник хром глянец+стекло, комплект из 3-х штук + трансформатор 60W</t>
  </si>
  <si>
    <t>ФОРМЛАЙТ-2</t>
  </si>
  <si>
    <t>19.8</t>
  </si>
  <si>
    <t>19.9</t>
  </si>
  <si>
    <t>WLB-3206-15W</t>
  </si>
  <si>
    <t>WLB-3206-18W</t>
  </si>
  <si>
    <t>8/1004</t>
  </si>
  <si>
    <t>8/985</t>
  </si>
  <si>
    <t>30.6</t>
  </si>
  <si>
    <t>8/973</t>
  </si>
  <si>
    <t>0515.DC</t>
  </si>
  <si>
    <t>A077.PC</t>
  </si>
  <si>
    <t>A077.DC</t>
  </si>
  <si>
    <t xml:space="preserve">Ручка-скоба, алюминий, 192мм </t>
  </si>
  <si>
    <t>30.7</t>
  </si>
  <si>
    <t>Ручка-скоба, хром матовый, 224мм</t>
  </si>
  <si>
    <t xml:space="preserve">12369G </t>
  </si>
  <si>
    <t xml:space="preserve">Ручка-скоба, алюминий, 160мм </t>
  </si>
  <si>
    <t xml:space="preserve">12385А </t>
  </si>
  <si>
    <t xml:space="preserve">Ручка-скоба, алюминий, 128мм </t>
  </si>
  <si>
    <t xml:space="preserve">12405А </t>
  </si>
  <si>
    <t>Ручка-скоба, алюминий, 128мм</t>
  </si>
  <si>
    <t>12321А</t>
  </si>
  <si>
    <t>Полка-сушка хром одноуровневая с лифтовым механизмом</t>
  </si>
  <si>
    <t>5.5</t>
  </si>
  <si>
    <t>NES60С</t>
  </si>
  <si>
    <t>NES90С</t>
  </si>
  <si>
    <t>6.1</t>
  </si>
  <si>
    <t>107/45С</t>
  </si>
  <si>
    <t>6.2</t>
  </si>
  <si>
    <t>104/15-45С</t>
  </si>
  <si>
    <t>104PGF</t>
  </si>
  <si>
    <t>102/20-45С</t>
  </si>
  <si>
    <t>102/30-45С</t>
  </si>
  <si>
    <t>102/40-45С</t>
  </si>
  <si>
    <t>102/45-45С</t>
  </si>
  <si>
    <t>105/30-45РС</t>
  </si>
  <si>
    <t>105/40-45РС</t>
  </si>
  <si>
    <t>6.3</t>
  </si>
  <si>
    <t>202/45-45С</t>
  </si>
  <si>
    <t>202/60-45С</t>
  </si>
  <si>
    <t>202/90-45С</t>
  </si>
  <si>
    <t>202D/45-45С</t>
  </si>
  <si>
    <t>202D/60-45С</t>
  </si>
  <si>
    <t>202D/90-45С</t>
  </si>
  <si>
    <t>6.4</t>
  </si>
  <si>
    <t>207/90-45С</t>
  </si>
  <si>
    <t>Комплект сеток под мойку в базу 900 (П-образная верхняя + сплошная нижняя)</t>
  </si>
  <si>
    <t>Менсолодержатель универсальный, L=140мм, хром глянец (К-т 2 шт.)</t>
  </si>
  <si>
    <t>R023</t>
  </si>
  <si>
    <t>Менсолодержатель универсальный, L=230мм, хром глянец (К-т 2 шт.)</t>
  </si>
  <si>
    <t>В024</t>
  </si>
  <si>
    <t>Менсолодержатель универсальный, L=240мм, серебро (К-т 2 шт.)</t>
  </si>
  <si>
    <t>А012</t>
  </si>
  <si>
    <t>А018</t>
  </si>
  <si>
    <t>Менсолодержатель-уголок, L=180мм, хром глянец (К-т 2 шт.)</t>
  </si>
  <si>
    <t>А024</t>
  </si>
  <si>
    <t>Менсолодержатель-уголок, L=240мм, хром глянец (К-т 2 шт.)</t>
  </si>
  <si>
    <t>Менсолодержатель цилиндрический, L=200мм, алюминий (К-т 2 шт.)</t>
  </si>
  <si>
    <t>Подвесная полка без бортиков, ширина 400мм</t>
  </si>
  <si>
    <t>Подвесная полка без бортиков, ширина 480мм</t>
  </si>
  <si>
    <t>Подвесная полка без бортиков, ширина 720мм</t>
  </si>
  <si>
    <t>7.4</t>
  </si>
  <si>
    <t>AVP 24</t>
  </si>
  <si>
    <t>Подвесной поддон для белья, ширина 240мм</t>
  </si>
  <si>
    <t>AVP 32</t>
  </si>
  <si>
    <t>Подвесной поддон для белья, ширина 320мм</t>
  </si>
  <si>
    <t>AVP 40</t>
  </si>
  <si>
    <t>Подвесной поддон для белья, ширина 400мм</t>
  </si>
  <si>
    <t>AVP 48</t>
  </si>
  <si>
    <t>Подвесной поддон для белья, ширина 480мм</t>
  </si>
  <si>
    <t>Выдвижной держатель для брюк, раскладной</t>
  </si>
  <si>
    <t>Выдвижная полка для обуви, двухуровневая</t>
  </si>
  <si>
    <t>Н=100-130 мм</t>
  </si>
  <si>
    <t>Ножка цокольная</t>
  </si>
  <si>
    <t>черная</t>
  </si>
  <si>
    <t>Ограничитель двери круглый белый</t>
  </si>
  <si>
    <t>Ограничитель двери круглый коричневый</t>
  </si>
  <si>
    <t>Ограничитель двери прямоугольный коричневый</t>
  </si>
  <si>
    <t>Ножки опорные</t>
  </si>
  <si>
    <t>10.1</t>
  </si>
  <si>
    <t>82.1000</t>
  </si>
  <si>
    <t>40.4959.0000</t>
  </si>
  <si>
    <t>Mono-Lift Комплект фурнитуры на один фасад</t>
  </si>
  <si>
    <t>40.4960.0000</t>
  </si>
  <si>
    <t>Twin-Lift Комплект фурнитуры на два фасада</t>
  </si>
  <si>
    <t>50.5973.0040</t>
  </si>
  <si>
    <t>Mono-Lift/Twin-Lift Карниз верхний, L=2220мм, пластик под алюминий</t>
  </si>
  <si>
    <t>84.8645.0080</t>
  </si>
  <si>
    <r>
      <t>Стол регулируемый, передвижной</t>
    </r>
    <r>
      <rPr>
        <sz val="10"/>
        <rFont val="Times New Roman"/>
        <family val="1"/>
        <charset val="204"/>
      </rPr>
      <t xml:space="preserve">, H 680-1130 мм, </t>
    </r>
  </si>
  <si>
    <r>
      <t>Держатель для фужеров</t>
    </r>
    <r>
      <rPr>
        <sz val="10"/>
        <color indexed="8"/>
        <rFont val="Times New Roman"/>
        <family val="1"/>
        <charset val="204"/>
      </rPr>
      <t>, L 250 мм, хром гл. (Италия)</t>
    </r>
  </si>
  <si>
    <r>
      <t>Держатель для фужеров</t>
    </r>
    <r>
      <rPr>
        <sz val="10"/>
        <color indexed="8"/>
        <rFont val="Times New Roman"/>
        <family val="1"/>
        <charset val="204"/>
      </rPr>
      <t>, L 270 мм. (Россия)</t>
    </r>
  </si>
  <si>
    <r>
      <t>Держатель для фужеров с подпятником</t>
    </r>
    <r>
      <rPr>
        <sz val="10"/>
        <color indexed="8"/>
        <rFont val="Times New Roman"/>
        <family val="1"/>
        <charset val="204"/>
      </rPr>
      <t>, L 27 см (Россия)</t>
    </r>
  </si>
  <si>
    <r>
      <t>Полотенцедержатель выдвижной</t>
    </r>
    <r>
      <rPr>
        <sz val="10"/>
        <color indexed="8"/>
        <rFont val="Times New Roman"/>
        <family val="1"/>
        <charset val="204"/>
      </rPr>
      <t>, L 410 мм</t>
    </r>
  </si>
  <si>
    <r>
      <t>Полотенцедержатель телескопический</t>
    </r>
    <r>
      <rPr>
        <sz val="10"/>
        <color indexed="8"/>
        <rFont val="Times New Roman"/>
        <family val="1"/>
        <charset val="204"/>
      </rPr>
      <t>, L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285 – 370 мм</t>
    </r>
  </si>
  <si>
    <r>
      <t>Сетка на фасад</t>
    </r>
    <r>
      <rPr>
        <sz val="10"/>
        <color indexed="8"/>
        <rFont val="Times New Roman"/>
        <family val="1"/>
        <charset val="204"/>
      </rPr>
      <t>, 391х66х395 мм, хром  гл.</t>
    </r>
  </si>
  <si>
    <r>
      <t>Бортик декоративный</t>
    </r>
    <r>
      <rPr>
        <sz val="10"/>
        <color indexed="8"/>
        <rFont val="Times New Roman"/>
        <family val="1"/>
        <charset val="204"/>
      </rPr>
      <t>,  L 354 мм, хром  гл.</t>
    </r>
  </si>
  <si>
    <r>
      <t>Бортик декоративный</t>
    </r>
    <r>
      <rPr>
        <sz val="10"/>
        <color indexed="8"/>
        <rFont val="Times New Roman"/>
        <family val="1"/>
        <charset val="204"/>
      </rPr>
      <t>,  L 504 мм, хром  гл.</t>
    </r>
  </si>
  <si>
    <r>
      <t>Бортик декоративный</t>
    </r>
    <r>
      <rPr>
        <sz val="10"/>
        <color indexed="8"/>
        <rFont val="Times New Roman"/>
        <family val="1"/>
        <charset val="204"/>
      </rPr>
      <t>,  L 810 мм, хром  гл.</t>
    </r>
  </si>
  <si>
    <r>
      <t>Полка металл</t>
    </r>
    <r>
      <rPr>
        <sz val="10"/>
        <color indexed="8"/>
        <rFont val="Times New Roman"/>
        <family val="1"/>
        <charset val="204"/>
      </rPr>
      <t>., 450 мм,  серый металик</t>
    </r>
  </si>
  <si>
    <r>
      <t>Полка металл</t>
    </r>
    <r>
      <rPr>
        <sz val="10"/>
        <color indexed="8"/>
        <rFont val="Times New Roman"/>
        <family val="1"/>
        <charset val="204"/>
      </rPr>
      <t>., 600 мм, серый металик</t>
    </r>
  </si>
  <si>
    <r>
      <t>Полка металл</t>
    </r>
    <r>
      <rPr>
        <sz val="10"/>
        <color indexed="8"/>
        <rFont val="Times New Roman"/>
        <family val="1"/>
        <charset val="204"/>
      </rPr>
      <t>., 900 мм, серый металик</t>
    </r>
  </si>
  <si>
    <r>
      <t>Доска разделочная</t>
    </r>
    <r>
      <rPr>
        <sz val="10"/>
        <color indexed="8"/>
        <rFont val="Times New Roman"/>
        <family val="1"/>
        <charset val="204"/>
      </rPr>
      <t>, для угловых тумб 900х900</t>
    </r>
  </si>
  <si>
    <r>
      <t xml:space="preserve">900х900 мм, для столешниц 40 мм, </t>
    </r>
    <r>
      <rPr>
        <b/>
        <sz val="10"/>
        <color indexed="8"/>
        <rFont val="Times New Roman"/>
        <family val="1"/>
        <charset val="204"/>
      </rPr>
      <t>бук</t>
    </r>
  </si>
  <si>
    <r>
      <t>Стойка Н 1208 мм</t>
    </r>
    <r>
      <rPr>
        <sz val="10"/>
        <color indexed="8"/>
        <rFont val="Times New Roman"/>
        <family val="1"/>
        <charset val="204"/>
      </rPr>
      <t xml:space="preserve">, дм. 50 мм + комплект </t>
    </r>
  </si>
  <si>
    <r>
      <t>Стойка Н 1825 мм</t>
    </r>
    <r>
      <rPr>
        <sz val="10"/>
        <color indexed="8"/>
        <rFont val="Times New Roman"/>
        <family val="1"/>
        <charset val="204"/>
      </rPr>
      <t xml:space="preserve">, дм. 50 мм + комплект </t>
    </r>
  </si>
  <si>
    <r>
      <t>Стойка Н 2625 мм</t>
    </r>
    <r>
      <rPr>
        <sz val="10"/>
        <color indexed="8"/>
        <rFont val="Times New Roman"/>
        <family val="1"/>
        <charset val="204"/>
      </rPr>
      <t xml:space="preserve">,  дм. 50 мм + комплект  креплений </t>
    </r>
    <r>
      <rPr>
        <sz val="10"/>
        <rFont val="Times New Roman"/>
        <family val="1"/>
        <charset val="204"/>
      </rPr>
      <t>«пол - потолок»</t>
    </r>
  </si>
  <si>
    <r>
      <t>Стойка Н 3020 мм</t>
    </r>
    <r>
      <rPr>
        <sz val="10"/>
        <color indexed="8"/>
        <rFont val="Times New Roman"/>
        <family val="1"/>
        <charset val="204"/>
      </rPr>
      <t xml:space="preserve">,  дм.  50 мм + комплект креплений </t>
    </r>
    <r>
      <rPr>
        <sz val="10"/>
        <rFont val="Times New Roman"/>
        <family val="1"/>
        <charset val="204"/>
      </rPr>
      <t>«пол - потолок»</t>
    </r>
  </si>
  <si>
    <r>
      <t>Полка круглая</t>
    </r>
    <r>
      <rPr>
        <sz val="10"/>
        <color indexed="8"/>
        <rFont val="Times New Roman"/>
        <family val="1"/>
        <charset val="204"/>
      </rPr>
      <t>,  сетка</t>
    </r>
  </si>
  <si>
    <r>
      <t>Полка круглая на кронштейне</t>
    </r>
    <r>
      <rPr>
        <sz val="10"/>
        <color indexed="8"/>
        <rFont val="Times New Roman"/>
        <family val="1"/>
        <charset val="204"/>
      </rPr>
      <t>,  бук</t>
    </r>
  </si>
  <si>
    <r>
      <t>Полка круглая на кронштейне</t>
    </r>
    <r>
      <rPr>
        <sz val="10"/>
        <color indexed="8"/>
        <rFont val="Times New Roman"/>
        <family val="1"/>
        <charset val="204"/>
      </rPr>
      <t>,  сетка</t>
    </r>
  </si>
  <si>
    <r>
      <t>Полка трапеция</t>
    </r>
    <r>
      <rPr>
        <sz val="10"/>
        <color indexed="8"/>
        <rFont val="Times New Roman"/>
        <family val="1"/>
        <charset val="204"/>
      </rPr>
      <t>,  бук</t>
    </r>
  </si>
  <si>
    <r>
      <t>Полка трапеция</t>
    </r>
    <r>
      <rPr>
        <sz val="10"/>
        <color indexed="8"/>
        <rFont val="Times New Roman"/>
        <family val="1"/>
        <charset val="204"/>
      </rPr>
      <t>,  сетка</t>
    </r>
  </si>
  <si>
    <r>
      <t>Полка трапеция</t>
    </r>
    <r>
      <rPr>
        <sz val="10"/>
        <color indexed="8"/>
        <rFont val="Times New Roman"/>
        <family val="1"/>
        <charset val="204"/>
      </rPr>
      <t>, стекло</t>
    </r>
  </si>
  <si>
    <r>
      <t>Полка трапеция</t>
    </r>
    <r>
      <rPr>
        <sz val="10"/>
        <color indexed="8"/>
        <rFont val="Times New Roman"/>
        <family val="1"/>
        <charset val="204"/>
      </rPr>
      <t>, стекло матовое</t>
    </r>
  </si>
  <si>
    <r>
      <t>Полка круглая на кронштейне</t>
    </r>
    <r>
      <rPr>
        <sz val="10"/>
        <color indexed="8"/>
        <rFont val="Times New Roman"/>
        <family val="1"/>
        <charset val="204"/>
      </rPr>
      <t>,  стекло</t>
    </r>
  </si>
  <si>
    <r>
      <t>Полка круглая на кронштейне</t>
    </r>
    <r>
      <rPr>
        <sz val="10"/>
        <color indexed="8"/>
        <rFont val="Times New Roman"/>
        <family val="1"/>
        <charset val="204"/>
      </rPr>
      <t>, стекло матовое</t>
    </r>
  </si>
  <si>
    <t>Ручка-скоба, алюминий, 32мм, габариты 39х7х15</t>
  </si>
  <si>
    <t>8/1047</t>
  </si>
  <si>
    <t>Ручка-скоба, хром матовый, 32мм, габариты 60х60</t>
  </si>
  <si>
    <t>Ручка-скоба, хром глянец, 32мм, габариты 60х60</t>
  </si>
  <si>
    <t xml:space="preserve">Ручка-скоба, хром матовый, 32мм, габариты 50х50                                                                         </t>
  </si>
  <si>
    <t xml:space="preserve">Ручка-скоба, хром глянец, 32мм, габариты 50х50                                                                           </t>
  </si>
  <si>
    <t xml:space="preserve">Ручка-скоба, хром глянец, 32мм, габариты 50х25                                                                            </t>
  </si>
  <si>
    <t xml:space="preserve">Ручка-скоба, хром матовый, 32мм, габариты 50х50                                                                    </t>
  </si>
  <si>
    <t xml:space="preserve">Ручка-скоба, натуральный алюминий, 50мм                                                     </t>
  </si>
  <si>
    <t xml:space="preserve">Ручка-скоба, хром матовый, 16мм, габариты 28х28                                                                          </t>
  </si>
  <si>
    <t xml:space="preserve">Ручка-скоба, хром глянец, 32мм                                                                          </t>
  </si>
  <si>
    <t>Ручка-скоба, 96мм, резина+металл, желтая, красная, серая, черная</t>
  </si>
  <si>
    <t xml:space="preserve">Ручка-скоба, старое серебро, 96мм                                                                        </t>
  </si>
  <si>
    <t>Ручка-скоба, бронза, 64мм, 96мм</t>
  </si>
  <si>
    <t>15133Z09500</t>
  </si>
  <si>
    <t xml:space="preserve">Ручка-скоба, бронза, 64мм, габариты 97х53 </t>
  </si>
  <si>
    <t>15134Z10000</t>
  </si>
  <si>
    <t>Ручка-скоба, бронза, 64мм, габариты 102х34</t>
  </si>
  <si>
    <t>15135.11500</t>
  </si>
  <si>
    <t>Ручка-скоба, бронза с красной патиной, 96мм, габариты 115х45</t>
  </si>
  <si>
    <t>Ручка-скоба, медь, 64мм, 96мм</t>
  </si>
  <si>
    <t xml:space="preserve">Ручка-скоба, бронза с гравировкой, 96мм </t>
  </si>
  <si>
    <t xml:space="preserve">Ручка-скоба, бронза+вставка, 96мм                                                                     </t>
  </si>
  <si>
    <t xml:space="preserve">Ручка-скоба, бронза, 96мм                                                                                    </t>
  </si>
  <si>
    <t xml:space="preserve">Ручка-скоба, бронза, 96мм                                                                                     </t>
  </si>
  <si>
    <t>15146Z12800</t>
  </si>
  <si>
    <t xml:space="preserve">Ручка-скоба, бронза, 128мм, габариты 166х32 </t>
  </si>
  <si>
    <t>15144Z09600</t>
  </si>
  <si>
    <t xml:space="preserve">Ручка-скоба, бронза, 96мм, габариты 131х38 </t>
  </si>
  <si>
    <t xml:space="preserve">Ручка-скоба, старое серебро, 96мм, габариты 131х38 </t>
  </si>
  <si>
    <t>15144Z06400</t>
  </si>
  <si>
    <t>Ручка-скоба, бронза, 64мм, габариты 100х37</t>
  </si>
  <si>
    <t>15134Z12800</t>
  </si>
  <si>
    <t>Ручка-скоба, бронза с эмалью, 128мм, габариты 141х30</t>
  </si>
  <si>
    <t>Ручка-скоба, бронза с эмалью, 64мм, габариты 102х34</t>
  </si>
  <si>
    <t>М16.01.25.15</t>
  </si>
  <si>
    <t>Ручка-скоба, старое серебро с керамикой, 96мм, габариты 136х30</t>
  </si>
  <si>
    <t>М09.01.84.02</t>
  </si>
  <si>
    <t>Ручка-скоба, бронза с керамикой, 96мм, габариты 126х23</t>
  </si>
  <si>
    <t>Ручка-скоба, бронза + керамика, 96мм</t>
  </si>
  <si>
    <t>MZ1265</t>
  </si>
  <si>
    <t>Ручка-скоба, бронза+керамика с цветком, 96мм</t>
  </si>
  <si>
    <t>MZ1285</t>
  </si>
  <si>
    <t>R.836.CV/CRa</t>
  </si>
  <si>
    <t xml:space="preserve">Ручка-скоба, античная бронза+керамика "паутинка", 64мм                                                                     </t>
  </si>
  <si>
    <t xml:space="preserve">Ручка-скоба, бронза+вставка, 128мм                                                                    </t>
  </si>
  <si>
    <t>15150.12800</t>
  </si>
  <si>
    <t xml:space="preserve">Ручка-скоба, бронза+кожа, 128мм                                                                    </t>
  </si>
  <si>
    <t>21150.03800</t>
  </si>
  <si>
    <t xml:space="preserve">Ручка-серьга, бронза+кожа                                                                  </t>
  </si>
  <si>
    <t>30150.04700</t>
  </si>
  <si>
    <t>Накладка под ключ, кожа</t>
  </si>
  <si>
    <t>30150.047V0</t>
  </si>
  <si>
    <t>Ручка-кнопка с накладкой, бронза, габариты 27х100</t>
  </si>
  <si>
    <t>15.343.00.02</t>
  </si>
  <si>
    <t xml:space="preserve">Ручка-кнопка с накладкой (арт.342.00.02), бронза, d=29мм </t>
  </si>
  <si>
    <t xml:space="preserve">Ручка-кнопка с накладкой (арт.А068.ВВ), бронза, d=31мм </t>
  </si>
  <si>
    <t>10/809</t>
  </si>
  <si>
    <t>Ручка-кнопка бронза, габариты 22х40мм</t>
  </si>
  <si>
    <t>5/361</t>
  </si>
  <si>
    <t>Ручка-серьга, бронза, габариты 30х58мм</t>
  </si>
  <si>
    <t>9/1332</t>
  </si>
  <si>
    <t>Ручка-серьга, бронза, габариты 64х45мм</t>
  </si>
  <si>
    <t>24401.03000</t>
  </si>
  <si>
    <t>Ручка-кнопка, бронза, габариты 30х24мм</t>
  </si>
  <si>
    <t>09204.04500</t>
  </si>
  <si>
    <t>Ручка-серьга, бронза с красной патиной, габариты 45х57мм</t>
  </si>
  <si>
    <t>24452.03001</t>
  </si>
  <si>
    <t>Ручка-кнопка, бронза с красной патиной, габариты 30х26мм</t>
  </si>
  <si>
    <t>30.36</t>
  </si>
  <si>
    <t>30.37</t>
  </si>
  <si>
    <t xml:space="preserve">Ручка-кнопка, керамика+бронза, d=30мм                                                              </t>
  </si>
  <si>
    <t>DC.084Q</t>
  </si>
  <si>
    <t>новинка</t>
  </si>
  <si>
    <t>фурнитура Blum</t>
  </si>
  <si>
    <t>Навес рег.лев.и прав</t>
  </si>
  <si>
    <t>48N0510</t>
  </si>
  <si>
    <t>комп.</t>
  </si>
  <si>
    <t>42.0700.01</t>
  </si>
  <si>
    <t>91М2550</t>
  </si>
  <si>
    <t>с заглушкой</t>
  </si>
  <si>
    <t>Петля наружная  на фальшпанель</t>
  </si>
  <si>
    <t>99М9550</t>
  </si>
  <si>
    <t>91М2650</t>
  </si>
  <si>
    <t>Угловая петля Модуль, в сборе</t>
  </si>
  <si>
    <t>Угловая петля CLIP, в сборе</t>
  </si>
  <si>
    <t>71T6550</t>
  </si>
  <si>
    <t>970.1002</t>
  </si>
  <si>
    <t>с держателем</t>
  </si>
  <si>
    <t>320N5000C</t>
  </si>
  <si>
    <t>320M5000C</t>
  </si>
  <si>
    <t>320К5000С</t>
  </si>
  <si>
    <t>320Н5000С</t>
  </si>
  <si>
    <t>ZRE.471S.IDREL</t>
  </si>
  <si>
    <t>серый</t>
  </si>
  <si>
    <t>Итого:</t>
  </si>
  <si>
    <t>55.5605.0028</t>
  </si>
  <si>
    <t>Профиль-шторка, L=2500мм, вишня</t>
  </si>
  <si>
    <t>55.5605.0167</t>
  </si>
  <si>
    <t>Профиль-шторка, L=2500мм, хром</t>
  </si>
  <si>
    <t>55.5605.0013</t>
  </si>
  <si>
    <t>ПВХ2мм (ноги) 26мм</t>
  </si>
  <si>
    <t>Кромка каркас  ПВХ2мм</t>
  </si>
  <si>
    <t>26 мм</t>
  </si>
  <si>
    <t xml:space="preserve"> 16 мм</t>
  </si>
  <si>
    <t>Штангодержатель</t>
  </si>
  <si>
    <t>55.5642.0016</t>
  </si>
  <si>
    <t>Профиль-ручка, L=2500мм, вишня</t>
  </si>
  <si>
    <t>28.2</t>
  </si>
  <si>
    <t>30.3291.0026</t>
  </si>
  <si>
    <t>30.3291.0027</t>
  </si>
  <si>
    <t>30.3291.0021</t>
  </si>
  <si>
    <t>30.3291.0022</t>
  </si>
  <si>
    <t>30.3291.0015</t>
  </si>
  <si>
    <t>30.3722.0001</t>
  </si>
  <si>
    <t>84.8681.0038</t>
  </si>
  <si>
    <t>84.8681.0005</t>
  </si>
  <si>
    <t>Направляющая накладная, L=2500мм, серый</t>
  </si>
  <si>
    <t>40.4829.0023</t>
  </si>
  <si>
    <t>40.4829.0003</t>
  </si>
  <si>
    <t>Угол поворотный накладной стандартный, серый</t>
  </si>
  <si>
    <t>40.4925.0001</t>
  </si>
  <si>
    <t>Угол поворотный накладной большой, серый</t>
  </si>
  <si>
    <t>28.3</t>
  </si>
  <si>
    <t>84.8453.0179</t>
  </si>
  <si>
    <t>84.8453.0483</t>
  </si>
  <si>
    <t>Направляющая врезная, L=2000мм, серый</t>
  </si>
  <si>
    <t>40.4043.0008</t>
  </si>
  <si>
    <t>40.4043.0020</t>
  </si>
  <si>
    <t>Угол поворотный врезной, серый</t>
  </si>
  <si>
    <t>55.5780.0074</t>
  </si>
  <si>
    <t>Карниз декоративный, L=2500мм, бук</t>
  </si>
  <si>
    <t>55.5780.0079</t>
  </si>
  <si>
    <t>Карниз декоративный, L=2500мм, вишня</t>
  </si>
  <si>
    <t>28.4</t>
  </si>
  <si>
    <t>40.4338.0000</t>
  </si>
  <si>
    <t>Стопорный механизм для шторок-жалюзи, с резинкой, чёрный пластик</t>
  </si>
  <si>
    <t>4.5</t>
  </si>
  <si>
    <t>960.630.000</t>
  </si>
  <si>
    <t>Пробойник ручной d=35мм</t>
  </si>
  <si>
    <t>ВАТ 601</t>
  </si>
  <si>
    <t>Смеситель стандарт. Цвет: хром глянец</t>
  </si>
  <si>
    <t>ВАТ 800</t>
  </si>
  <si>
    <t>Россия</t>
  </si>
  <si>
    <t>5.1</t>
  </si>
  <si>
    <t>Inoxa</t>
  </si>
  <si>
    <t>Сушка одноуровневая в шкаф 450</t>
  </si>
  <si>
    <t>Сушка одноуровневая в шкаф 600</t>
  </si>
  <si>
    <t>Сушка одноуровневая в шкаф 800</t>
  </si>
  <si>
    <t>Сушка одноуровневая в шкаф 900</t>
  </si>
  <si>
    <t>Сушка двухуровневая в шкаф 450</t>
  </si>
  <si>
    <t>Сушка двухуровневая в шкаф 600</t>
  </si>
  <si>
    <t>Сушка двухуровневая в шкаф 800</t>
  </si>
  <si>
    <t>Сушка двухуровневая в шкаф 900</t>
  </si>
  <si>
    <t>5.2</t>
  </si>
  <si>
    <t>Inoxa-ЭКО</t>
  </si>
  <si>
    <t>Сушка серая двухуровневая без рамки в шкаф 450</t>
  </si>
  <si>
    <t>Сушка серая двухуровневая без рамки в шкаф 600</t>
  </si>
  <si>
    <t>дверки</t>
  </si>
  <si>
    <t>рамки</t>
  </si>
  <si>
    <t>накладки ящиков</t>
  </si>
  <si>
    <t>закруглённые элементы</t>
  </si>
  <si>
    <t>дверка</t>
  </si>
  <si>
    <t>решётка</t>
  </si>
  <si>
    <t>планки</t>
  </si>
  <si>
    <t>колонны</t>
  </si>
  <si>
    <t>угловая планка 45х45</t>
  </si>
  <si>
    <t>гусёк</t>
  </si>
  <si>
    <t>длинна 900</t>
  </si>
  <si>
    <t>длинна 600</t>
  </si>
  <si>
    <t>длинна 450</t>
  </si>
  <si>
    <t>карнизы</t>
  </si>
  <si>
    <t>верхний на 3000 со вставкой</t>
  </si>
  <si>
    <t>верхний на 3000 простой</t>
  </si>
  <si>
    <t>верхний закруглённый 315 со вставкой</t>
  </si>
  <si>
    <r>
      <t>Серия-200 Петля 94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вкладная для стекла, чашка d=26мм</t>
    </r>
  </si>
  <si>
    <r>
      <t>Серия-200 Петля 30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угловая для стекла, чашка d=26мм</t>
    </r>
  </si>
  <si>
    <r>
      <t>Серия-200 Петля 45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угловая для стекла, чашка d=26мм</t>
    </r>
  </si>
  <si>
    <r>
      <t>Серия-200 Петля 105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накладная для алюминиевой рамки</t>
    </r>
  </si>
  <si>
    <r>
      <t>Серия-200 Петля 105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вкладная для алюминиевой рамки</t>
    </r>
  </si>
  <si>
    <r>
      <t>Серия-200 Петля 30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угловая для алюминиевой рамки</t>
    </r>
  </si>
  <si>
    <r>
      <t>Серия-200 Петля 45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угловая для алюминиевой рамки</t>
    </r>
  </si>
  <si>
    <r>
      <t>Ответная планка под шуруп, Н=9, регулировка 7.5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>, крестообразная</t>
    </r>
  </si>
  <si>
    <r>
      <t>Петля 180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для стекла, универсальная, хром матовый</t>
    </r>
  </si>
  <si>
    <r>
      <t>Петля 90</t>
    </r>
    <r>
      <rPr>
        <vertAlign val="superscript"/>
        <sz val="8"/>
        <rFont val="Arial Cyr"/>
        <charset val="204"/>
      </rPr>
      <t>0</t>
    </r>
    <r>
      <rPr>
        <sz val="8"/>
        <rFont val="Arial Cyr"/>
        <charset val="204"/>
      </rPr>
      <t xml:space="preserve"> для стекла, левая/правая, хром матовый</t>
    </r>
  </si>
  <si>
    <r>
      <t xml:space="preserve">PUSH. Защелка дверная самоклеющаяся, цвет- серый, бежевый             </t>
    </r>
    <r>
      <rPr>
        <i/>
        <sz val="8"/>
        <rFont val="Arial Cyr"/>
        <charset val="204"/>
      </rPr>
      <t xml:space="preserve">         </t>
    </r>
  </si>
  <si>
    <r>
      <t xml:space="preserve">PUSH. Защелка дверная под шуруп, цвет- серый, бежевый             </t>
    </r>
    <r>
      <rPr>
        <i/>
        <sz val="8"/>
        <rFont val="Arial Cyr"/>
        <charset val="204"/>
      </rPr>
      <t xml:space="preserve">                   </t>
    </r>
  </si>
  <si>
    <r>
      <t xml:space="preserve">PUSH. Ответная часть для глухого фасада, цвет- серый, бежевый         </t>
    </r>
    <r>
      <rPr>
        <i/>
        <sz val="8"/>
        <rFont val="Arial Cyr"/>
        <charset val="204"/>
      </rPr>
      <t xml:space="preserve">        </t>
    </r>
  </si>
  <si>
    <r>
      <t xml:space="preserve">PUSH. Ответная часть для рамки 35-45 мм, цвет- серый            </t>
    </r>
    <r>
      <rPr>
        <i/>
        <sz val="8"/>
        <rFont val="Arial Cyr"/>
        <charset val="204"/>
      </rPr>
      <t xml:space="preserve">                    </t>
    </r>
  </si>
  <si>
    <r>
      <t xml:space="preserve">PUSH. Ответная часть для рамки 17-35 мм, цвет- серый          </t>
    </r>
    <r>
      <rPr>
        <i/>
        <sz val="8"/>
        <rFont val="Arial Cyr"/>
        <charset val="204"/>
      </rPr>
      <t xml:space="preserve">        </t>
    </r>
  </si>
  <si>
    <r>
      <t>Профиль рамочный</t>
    </r>
    <r>
      <rPr>
        <sz val="9"/>
        <rFont val="Arial Cyr"/>
        <charset val="204"/>
      </rPr>
      <t xml:space="preserve"> квадратный</t>
    </r>
    <r>
      <rPr>
        <sz val="8"/>
        <rFont val="Arial Cyr"/>
        <charset val="204"/>
      </rPr>
      <t xml:space="preserve"> под демпфер 21х21,    L = 6000мм                                                          Материал - анодированный алюминий</t>
    </r>
  </si>
  <si>
    <t xml:space="preserve">данный файл скачан в ознакомительных целях с сайта: </t>
  </si>
  <si>
    <t>konstruktor.3dn.ru</t>
  </si>
  <si>
    <t>Разработчик: Кондратов Д.С.</t>
  </si>
  <si>
    <t>e-mail: d-konstruktor@mail.ru</t>
  </si>
  <si>
    <t>http://konstruktor.3dn.ru/</t>
  </si>
  <si>
    <t>Прошу писать на mail все недотчеты, обнаруженные вами при использовании данной таблицы!</t>
  </si>
  <si>
    <t>А так же ваши пожелания и мнения.</t>
  </si>
  <si>
    <t>С уважением, Кондратов Дмитрий</t>
  </si>
  <si>
    <t xml:space="preserve">Внимание!!! Так как данная программа распространяется бесплатно, разработчик не несет ответственность за возможный </t>
  </si>
  <si>
    <t>материальный и моральный ущерб, возникший при ее использовании.</t>
  </si>
  <si>
    <t>«Калькуляция», 2011 год, версия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</si>
</sst>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d\ mmmm\,\ yyyy"/>
    <numFmt numFmtId="165" formatCode="#,##0.00[$р.-419]"/>
    <numFmt numFmtId="166" formatCode="#,##0.0"/>
    <numFmt numFmtId="167" formatCode="0.0"/>
    <numFmt numFmtId="168" formatCode="[$€-2]\ #,##0.00"/>
    <numFmt numFmtId="169" formatCode="#,##0.00&quot;р.&quot;"/>
    <numFmt numFmtId="170" formatCode="#,##0&quot;р.&quot;"/>
    <numFmt numFmtId="171" formatCode="[$€-1809]#,##0.0"/>
    <numFmt numFmtId="172" formatCode="#,##0.0\ [$€-1]"/>
    <numFmt numFmtId="173" formatCode="#,##0.0[$р.-419]"/>
  </numFmts>
  <fonts count="12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i/>
      <sz val="10"/>
      <color indexed="17"/>
      <name val="Arial"/>
      <family val="2"/>
      <charset val="204"/>
    </font>
    <font>
      <i/>
      <sz val="10"/>
      <color indexed="17"/>
      <name val="Arial"/>
      <family val="2"/>
      <charset val="204"/>
    </font>
    <font>
      <i/>
      <sz val="10"/>
      <color indexed="10"/>
      <name val="Arial"/>
      <family val="2"/>
      <charset val="204"/>
    </font>
    <font>
      <i/>
      <u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name val="Arial Cyr"/>
      <family val="2"/>
      <charset val="204"/>
    </font>
    <font>
      <b/>
      <i/>
      <sz val="9"/>
      <name val="Times New Roman Cyr"/>
      <family val="1"/>
      <charset val="204"/>
    </font>
    <font>
      <b/>
      <sz val="10"/>
      <color indexed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21"/>
      <name val="Arial"/>
      <family val="2"/>
      <charset val="204"/>
    </font>
    <font>
      <b/>
      <i/>
      <sz val="10"/>
      <color indexed="21"/>
      <name val="Arial"/>
      <family val="2"/>
      <charset val="204"/>
    </font>
    <font>
      <b/>
      <i/>
      <sz val="10"/>
      <color indexed="9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16"/>
      <name val="Arial Cyr"/>
      <family val="2"/>
      <charset val="204"/>
    </font>
    <font>
      <b/>
      <sz val="10"/>
      <color indexed="16"/>
      <name val="Arial"/>
      <family val="2"/>
      <charset val="204"/>
    </font>
    <font>
      <b/>
      <i/>
      <sz val="10"/>
      <color indexed="16"/>
      <name val="Arial Cyr"/>
      <family val="2"/>
      <charset val="204"/>
    </font>
    <font>
      <b/>
      <sz val="10"/>
      <color indexed="10"/>
      <name val="Arial Cyr"/>
      <family val="2"/>
      <charset val="204"/>
    </font>
    <font>
      <sz val="10"/>
      <color indexed="8"/>
      <name val="Times New Roman Cyr"/>
      <charset val="204"/>
    </font>
    <font>
      <b/>
      <sz val="8"/>
      <color indexed="10"/>
      <name val="Arial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color indexed="57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sz val="10"/>
      <color indexed="48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57"/>
      <name val="Arial Cyr"/>
      <charset val="204"/>
    </font>
    <font>
      <b/>
      <sz val="12"/>
      <color indexed="57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sz val="10"/>
      <name val="Times New Roman"/>
      <family val="1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22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color indexed="14"/>
      <name val="Arial"/>
      <family val="2"/>
      <charset val="204"/>
    </font>
    <font>
      <b/>
      <i/>
      <sz val="10"/>
      <color indexed="61"/>
      <name val="Arial"/>
      <family val="2"/>
      <charset val="204"/>
    </font>
    <font>
      <sz val="8"/>
      <color indexed="14"/>
      <name val="Tahoma"/>
      <family val="2"/>
      <charset val="204"/>
    </font>
    <font>
      <sz val="8"/>
      <color indexed="10"/>
      <name val="Tahoma"/>
      <family val="2"/>
      <charset val="204"/>
    </font>
    <font>
      <sz val="8"/>
      <color indexed="61"/>
      <name val="Tahoma"/>
      <family val="2"/>
      <charset val="204"/>
    </font>
    <font>
      <b/>
      <i/>
      <u/>
      <sz val="10"/>
      <name val="Arial"/>
      <family val="2"/>
      <charset val="204"/>
    </font>
    <font>
      <sz val="10"/>
      <color indexed="6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8"/>
      <color indexed="55"/>
      <name val="Arial"/>
      <family val="2"/>
      <charset val="204"/>
    </font>
    <font>
      <b/>
      <i/>
      <sz val="11"/>
      <name val="Fixedsys"/>
      <family val="2"/>
      <charset val="204"/>
    </font>
    <font>
      <b/>
      <sz val="10"/>
      <name val="Fixedsys"/>
      <family val="2"/>
      <charset val="204"/>
    </font>
    <font>
      <b/>
      <sz val="8"/>
      <name val="Arial Cyr"/>
      <charset val="204"/>
    </font>
    <font>
      <b/>
      <sz val="10"/>
      <name val="Comic Sans MS"/>
      <family val="4"/>
      <charset val="204"/>
    </font>
    <font>
      <b/>
      <i/>
      <sz val="12"/>
      <name val="Fixedsys"/>
      <family val="2"/>
      <charset val="204"/>
    </font>
    <font>
      <vertAlign val="superscript"/>
      <sz val="8"/>
      <name val="Arial Cyr"/>
      <charset val="204"/>
    </font>
    <font>
      <b/>
      <sz val="11"/>
      <name val="Fixedsys"/>
      <family val="2"/>
      <charset val="204"/>
    </font>
    <font>
      <b/>
      <i/>
      <sz val="8"/>
      <name val="Arial Cyr"/>
      <charset val="204"/>
    </font>
    <font>
      <sz val="8"/>
      <name val="Arial Cyr"/>
      <family val="2"/>
      <charset val="204"/>
    </font>
    <font>
      <i/>
      <sz val="8"/>
      <name val="Arial Cyr"/>
      <charset val="204"/>
    </font>
    <font>
      <sz val="7"/>
      <name val="Arial Cyr"/>
      <charset val="204"/>
    </font>
    <font>
      <b/>
      <i/>
      <sz val="10"/>
      <name val="Comic Sans MS"/>
      <family val="4"/>
      <charset val="204"/>
    </font>
    <font>
      <sz val="9"/>
      <name val="Arial Cyr"/>
      <charset val="204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Fixedsys"/>
      <family val="2"/>
      <charset val="204"/>
    </font>
    <font>
      <sz val="10"/>
      <name val="Arial Cyr"/>
      <charset val="204"/>
    </font>
    <font>
      <sz val="10"/>
      <name val="Fixedsys"/>
      <family val="2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i/>
      <sz val="10"/>
      <name val="Fixedsys"/>
      <family val="2"/>
      <charset val="204"/>
    </font>
    <font>
      <b/>
      <i/>
      <sz val="10"/>
      <name val="Arial CE"/>
      <family val="2"/>
      <charset val="238"/>
    </font>
    <font>
      <b/>
      <i/>
      <sz val="10"/>
      <name val="Courier New"/>
      <family val="3"/>
      <charset val="204"/>
    </font>
    <font>
      <b/>
      <i/>
      <sz val="10"/>
      <color indexed="10"/>
      <name val="Times New Roman CE"/>
      <family val="1"/>
      <charset val="238"/>
    </font>
    <font>
      <b/>
      <i/>
      <sz val="10"/>
      <color indexed="10"/>
      <name val="Times New Roman"/>
      <family val="1"/>
      <charset val="204"/>
    </font>
    <font>
      <sz val="10"/>
      <name val="Arial Cyr"/>
      <charset val="204"/>
    </font>
    <font>
      <vertAlign val="superscript"/>
      <sz val="10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b/>
      <i/>
      <sz val="10"/>
      <color indexed="12"/>
      <name val="Times New Roman"/>
      <family val="1"/>
      <charset val="204"/>
    </font>
    <font>
      <sz val="10"/>
      <name val="Arial Cyr"/>
      <charset val="204"/>
    </font>
    <font>
      <i/>
      <sz val="10"/>
      <color indexed="12"/>
      <name val="Times New Roman"/>
      <family val="1"/>
      <charset val="204"/>
    </font>
    <font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vertAlign val="superscript"/>
      <sz val="10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name val="Arial Cyr"/>
      <charset val="204"/>
    </font>
    <font>
      <b/>
      <sz val="10"/>
      <color indexed="10"/>
      <name val="Times New Roman"/>
      <family val="1"/>
      <charset val="204"/>
    </font>
    <font>
      <sz val="10"/>
      <color indexed="9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b/>
      <sz val="10"/>
      <color indexed="12"/>
      <name val="Arial Cyr"/>
      <charset val="204"/>
    </font>
    <font>
      <sz val="10"/>
      <color theme="0"/>
      <name val="Arial"/>
      <family val="2"/>
      <charset val="204"/>
    </font>
    <font>
      <u/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gray0625"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indexed="22"/>
        <bgColor indexed="26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>
      <alignment horizontal="left"/>
    </xf>
    <xf numFmtId="0" fontId="49" fillId="0" borderId="0"/>
    <xf numFmtId="0" fontId="8" fillId="0" borderId="0">
      <alignment horizontal="left"/>
    </xf>
    <xf numFmtId="43" fontId="1" fillId="0" borderId="0" applyFont="0" applyFill="0" applyBorder="0" applyAlignment="0" applyProtection="0"/>
  </cellStyleXfs>
  <cellXfs count="889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3" xfId="0" applyFont="1" applyFill="1" applyBorder="1" applyAlignment="1">
      <alignment horizontal="right" vertical="center"/>
    </xf>
    <xf numFmtId="0" fontId="2" fillId="0" borderId="0" xfId="0" applyFont="1" applyAlignment="1">
      <alignment vertical="justify" wrapText="1"/>
    </xf>
    <xf numFmtId="0" fontId="1" fillId="0" borderId="2" xfId="0" applyFont="1" applyFill="1" applyBorder="1" applyAlignment="1">
      <alignment horizontal="center" vertical="justify" wrapText="1"/>
    </xf>
    <xf numFmtId="0" fontId="39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9" fontId="40" fillId="0" borderId="0" xfId="0" applyNumberFormat="1" applyFont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42" fillId="0" borderId="4" xfId="0" applyFont="1" applyBorder="1" applyAlignment="1" applyProtection="1">
      <alignment horizontal="center" vertical="center"/>
      <protection hidden="1"/>
    </xf>
    <xf numFmtId="0" fontId="39" fillId="0" borderId="5" xfId="0" applyFont="1" applyBorder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 indent="1"/>
      <protection hidden="1"/>
    </xf>
    <xf numFmtId="0" fontId="0" fillId="2" borderId="0" xfId="0" applyFill="1" applyAlignment="1" applyProtection="1">
      <alignment horizontal="left" vertical="center"/>
      <protection hidden="1"/>
    </xf>
    <xf numFmtId="172" fontId="41" fillId="0" borderId="0" xfId="0" applyNumberFormat="1" applyFont="1" applyAlignment="1" applyProtection="1">
      <alignment horizontal="center" vertical="center"/>
      <protection hidden="1"/>
    </xf>
    <xf numFmtId="172" fontId="41" fillId="2" borderId="0" xfId="0" applyNumberFormat="1" applyFont="1" applyFill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locked="0" hidden="1"/>
    </xf>
    <xf numFmtId="172" fontId="41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66" fontId="1" fillId="0" borderId="0" xfId="0" applyNumberFormat="1" applyFont="1" applyFill="1" applyAlignment="1" applyProtection="1">
      <alignment horizontal="center" vertical="center"/>
      <protection hidden="1"/>
    </xf>
    <xf numFmtId="166" fontId="1" fillId="2" borderId="0" xfId="0" applyNumberFormat="1" applyFont="1" applyFill="1" applyAlignment="1" applyProtection="1">
      <alignment horizontal="center" vertical="center"/>
      <protection hidden="1"/>
    </xf>
    <xf numFmtId="170" fontId="38" fillId="0" borderId="4" xfId="0" applyNumberFormat="1" applyFont="1" applyBorder="1" applyAlignment="1" applyProtection="1">
      <alignment horizontal="center" vertical="center"/>
      <protection hidden="1"/>
    </xf>
    <xf numFmtId="166" fontId="0" fillId="0" borderId="0" xfId="0" applyNumberFormat="1" applyBorder="1" applyAlignment="1" applyProtection="1">
      <alignment horizontal="center" vertical="center"/>
      <protection hidden="1"/>
    </xf>
    <xf numFmtId="49" fontId="3" fillId="0" borderId="7" xfId="4" applyNumberFormat="1" applyFont="1" applyFill="1" applyBorder="1" applyAlignment="1">
      <alignment horizontal="center" vertical="center"/>
    </xf>
    <xf numFmtId="49" fontId="3" fillId="0" borderId="8" xfId="4" applyNumberFormat="1" applyFont="1" applyFill="1" applyBorder="1" applyAlignment="1">
      <alignment horizontal="center" vertical="center"/>
    </xf>
    <xf numFmtId="49" fontId="3" fillId="0" borderId="9" xfId="4" applyNumberFormat="1" applyFont="1" applyFill="1" applyBorder="1" applyAlignment="1">
      <alignment horizontal="center" vertical="center"/>
    </xf>
    <xf numFmtId="49" fontId="3" fillId="0" borderId="6" xfId="4" applyNumberFormat="1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3" fillId="0" borderId="0" xfId="4" applyFont="1" applyFill="1" applyBorder="1"/>
    <xf numFmtId="0" fontId="3" fillId="0" borderId="10" xfId="4" applyFont="1" applyFill="1" applyBorder="1"/>
    <xf numFmtId="0" fontId="3" fillId="0" borderId="7" xfId="4" applyFont="1" applyFill="1" applyBorder="1" applyAlignment="1">
      <alignment horizontal="center" vertical="center"/>
    </xf>
    <xf numFmtId="0" fontId="3" fillId="0" borderId="7" xfId="4" applyFont="1" applyFill="1" applyBorder="1" applyAlignment="1">
      <alignment horizontal="left" vertical="top" wrapText="1"/>
    </xf>
    <xf numFmtId="2" fontId="3" fillId="0" borderId="7" xfId="4" applyNumberFormat="1" applyFont="1" applyFill="1" applyBorder="1" applyAlignment="1">
      <alignment horizontal="center" vertical="center"/>
    </xf>
    <xf numFmtId="0" fontId="3" fillId="0" borderId="7" xfId="4" applyFont="1" applyFill="1" applyBorder="1"/>
    <xf numFmtId="2" fontId="3" fillId="0" borderId="7" xfId="4" applyNumberFormat="1" applyFont="1" applyFill="1" applyBorder="1" applyAlignment="1">
      <alignment horizontal="center"/>
    </xf>
    <xf numFmtId="0" fontId="8" fillId="0" borderId="7" xfId="3" applyFont="1" applyFill="1" applyBorder="1" applyAlignment="1">
      <alignment horizontal="left" vertical="top" wrapText="1"/>
    </xf>
    <xf numFmtId="2" fontId="8" fillId="0" borderId="7" xfId="3" applyNumberFormat="1" applyFont="1" applyFill="1" applyBorder="1" applyAlignment="1">
      <alignment horizontal="center" vertical="center"/>
    </xf>
    <xf numFmtId="0" fontId="3" fillId="0" borderId="0" xfId="4" applyFont="1" applyFill="1" applyAlignment="1">
      <alignment horizontal="center" vertical="center"/>
    </xf>
    <xf numFmtId="2" fontId="8" fillId="0" borderId="7" xfId="5" applyNumberFormat="1" applyFont="1" applyFill="1" applyBorder="1" applyAlignment="1">
      <alignment horizontal="center" vertical="center"/>
    </xf>
    <xf numFmtId="0" fontId="3" fillId="0" borderId="7" xfId="4" applyFont="1" applyFill="1" applyBorder="1" applyAlignment="1">
      <alignment horizontal="left"/>
    </xf>
    <xf numFmtId="0" fontId="3" fillId="0" borderId="8" xfId="4" applyFont="1" applyFill="1" applyBorder="1" applyAlignment="1">
      <alignment horizontal="center" vertical="center"/>
    </xf>
    <xf numFmtId="2" fontId="3" fillId="0" borderId="8" xfId="4" applyNumberFormat="1" applyFont="1" applyFill="1" applyBorder="1" applyAlignment="1">
      <alignment horizontal="center" vertical="center"/>
    </xf>
    <xf numFmtId="49" fontId="3" fillId="0" borderId="10" xfId="4" applyNumberFormat="1" applyFont="1" applyFill="1" applyBorder="1" applyAlignment="1">
      <alignment horizontal="center" vertical="center"/>
    </xf>
    <xf numFmtId="0" fontId="3" fillId="0" borderId="9" xfId="4" applyFont="1" applyFill="1" applyBorder="1" applyAlignment="1">
      <alignment horizontal="center" vertical="center"/>
    </xf>
    <xf numFmtId="0" fontId="3" fillId="0" borderId="11" xfId="4" applyFont="1" applyFill="1" applyBorder="1" applyAlignment="1">
      <alignment horizontal="center" vertical="center"/>
    </xf>
    <xf numFmtId="2" fontId="3" fillId="0" borderId="9" xfId="4" applyNumberFormat="1" applyFont="1" applyFill="1" applyBorder="1" applyAlignment="1">
      <alignment horizontal="center"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12" xfId="4" applyFont="1" applyFill="1" applyBorder="1"/>
    <xf numFmtId="2" fontId="3" fillId="0" borderId="7" xfId="4" applyNumberFormat="1" applyFont="1" applyFill="1" applyBorder="1" applyAlignment="1">
      <alignment horizontal="center" vertical="center" wrapText="1"/>
    </xf>
    <xf numFmtId="0" fontId="76" fillId="0" borderId="7" xfId="4" applyFont="1" applyFill="1" applyBorder="1" applyAlignment="1">
      <alignment horizontal="center" vertical="center"/>
    </xf>
    <xf numFmtId="0" fontId="76" fillId="0" borderId="12" xfId="4" applyFont="1" applyFill="1" applyBorder="1"/>
    <xf numFmtId="2" fontId="76" fillId="0" borderId="7" xfId="4" applyNumberFormat="1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left" vertical="center" wrapText="1"/>
    </xf>
    <xf numFmtId="0" fontId="70" fillId="0" borderId="7" xfId="4" applyFont="1" applyFill="1" applyBorder="1" applyAlignment="1">
      <alignment horizontal="center" vertical="center"/>
    </xf>
    <xf numFmtId="0" fontId="3" fillId="0" borderId="9" xfId="4" applyFont="1" applyFill="1" applyBorder="1" applyAlignment="1">
      <alignment horizontal="left" vertical="top" wrapText="1"/>
    </xf>
    <xf numFmtId="2" fontId="3" fillId="0" borderId="11" xfId="4" applyNumberFormat="1" applyFont="1" applyFill="1" applyBorder="1" applyAlignment="1">
      <alignment horizontal="center" vertical="center"/>
    </xf>
    <xf numFmtId="0" fontId="3" fillId="0" borderId="7" xfId="4" applyFont="1" applyFill="1" applyBorder="1" applyAlignment="1">
      <alignment horizontal="left" vertical="top" wrapText="1" shrinkToFit="1"/>
    </xf>
    <xf numFmtId="0" fontId="78" fillId="0" borderId="7" xfId="4" applyFont="1" applyFill="1" applyBorder="1" applyAlignment="1">
      <alignment horizontal="center" vertical="center"/>
    </xf>
    <xf numFmtId="0" fontId="3" fillId="0" borderId="8" xfId="4" applyFont="1" applyFill="1" applyBorder="1" applyAlignment="1">
      <alignment horizontal="left" vertical="top" wrapText="1"/>
    </xf>
    <xf numFmtId="0" fontId="3" fillId="0" borderId="7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vertical="center" wrapText="1"/>
    </xf>
    <xf numFmtId="2" fontId="76" fillId="0" borderId="7" xfId="4" applyNumberFormat="1" applyFont="1" applyFill="1" applyBorder="1" applyAlignment="1">
      <alignment horizontal="center" vertical="center"/>
    </xf>
    <xf numFmtId="0" fontId="3" fillId="0" borderId="7" xfId="4" applyFont="1" applyFill="1" applyBorder="1" applyAlignment="1">
      <alignment horizontal="left" vertical="center"/>
    </xf>
    <xf numFmtId="0" fontId="3" fillId="0" borderId="12" xfId="4" applyFont="1" applyFill="1" applyBorder="1" applyAlignment="1">
      <alignment horizontal="left" vertical="top" wrapText="1"/>
    </xf>
    <xf numFmtId="0" fontId="3" fillId="0" borderId="13" xfId="4" applyFont="1" applyFill="1" applyBorder="1" applyAlignment="1">
      <alignment horizontal="left" vertical="top" wrapText="1"/>
    </xf>
    <xf numFmtId="0" fontId="76" fillId="0" borderId="7" xfId="4" applyFont="1" applyFill="1" applyBorder="1"/>
    <xf numFmtId="0" fontId="3" fillId="0" borderId="6" xfId="4" applyFont="1" applyFill="1" applyBorder="1" applyAlignment="1">
      <alignment horizontal="left" vertical="top" wrapText="1"/>
    </xf>
    <xf numFmtId="2" fontId="3" fillId="0" borderId="6" xfId="4" applyNumberFormat="1" applyFont="1" applyFill="1" applyBorder="1" applyAlignment="1">
      <alignment horizontal="center" vertical="center"/>
    </xf>
    <xf numFmtId="0" fontId="3" fillId="0" borderId="14" xfId="4" applyFont="1" applyFill="1" applyBorder="1" applyAlignment="1">
      <alignment horizontal="left" vertical="top" wrapText="1"/>
    </xf>
    <xf numFmtId="0" fontId="3" fillId="0" borderId="15" xfId="4" applyFont="1" applyFill="1" applyBorder="1" applyAlignment="1">
      <alignment horizontal="left" vertical="top" wrapText="1"/>
    </xf>
    <xf numFmtId="0" fontId="3" fillId="0" borderId="10" xfId="4" applyFont="1" applyFill="1" applyBorder="1" applyAlignment="1">
      <alignment horizontal="center" vertical="center"/>
    </xf>
    <xf numFmtId="0" fontId="3" fillId="0" borderId="12" xfId="4" applyFont="1" applyFill="1" applyBorder="1" applyAlignment="1">
      <alignment horizontal="center" vertical="center"/>
    </xf>
    <xf numFmtId="0" fontId="3" fillId="0" borderId="6" xfId="4" applyFont="1" applyFill="1" applyBorder="1" applyAlignment="1">
      <alignment horizontal="left"/>
    </xf>
    <xf numFmtId="2" fontId="3" fillId="0" borderId="6" xfId="4" applyNumberFormat="1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vertical="center" wrapText="1"/>
    </xf>
    <xf numFmtId="49" fontId="3" fillId="0" borderId="15" xfId="4" applyNumberFormat="1" applyFont="1" applyFill="1" applyBorder="1" applyAlignment="1">
      <alignment vertical="center"/>
    </xf>
    <xf numFmtId="0" fontId="3" fillId="0" borderId="12" xfId="4" applyFont="1" applyFill="1" applyBorder="1" applyAlignment="1">
      <alignment horizontal="left" vertical="center" wrapText="1"/>
    </xf>
    <xf numFmtId="2" fontId="3" fillId="0" borderId="16" xfId="4" applyNumberFormat="1" applyFont="1" applyFill="1" applyBorder="1" applyAlignment="1">
      <alignment horizontal="center" vertical="center"/>
    </xf>
    <xf numFmtId="49" fontId="3" fillId="0" borderId="14" xfId="4" applyNumberFormat="1" applyFont="1" applyFill="1" applyBorder="1" applyAlignment="1">
      <alignment horizontal="center"/>
    </xf>
    <xf numFmtId="0" fontId="3" fillId="0" borderId="17" xfId="4" applyFont="1" applyFill="1" applyBorder="1" applyAlignment="1">
      <alignment horizontal="left" vertical="center" wrapText="1"/>
    </xf>
    <xf numFmtId="2" fontId="3" fillId="0" borderId="18" xfId="4" applyNumberFormat="1" applyFont="1" applyFill="1" applyBorder="1" applyAlignment="1">
      <alignment horizontal="center" vertical="center"/>
    </xf>
    <xf numFmtId="49" fontId="3" fillId="0" borderId="10" xfId="4" applyNumberFormat="1" applyFont="1" applyFill="1" applyBorder="1" applyAlignment="1">
      <alignment horizontal="center"/>
    </xf>
    <xf numFmtId="0" fontId="3" fillId="0" borderId="13" xfId="4" applyFont="1" applyFill="1" applyBorder="1" applyAlignment="1">
      <alignment horizontal="left" vertical="center" wrapText="1"/>
    </xf>
    <xf numFmtId="2" fontId="3" fillId="0" borderId="15" xfId="4" applyNumberFormat="1" applyFont="1" applyFill="1" applyBorder="1" applyAlignment="1">
      <alignment horizontal="center" vertical="center"/>
    </xf>
    <xf numFmtId="49" fontId="3" fillId="0" borderId="14" xfId="4" applyNumberFormat="1" applyFont="1" applyFill="1" applyBorder="1" applyAlignment="1">
      <alignment horizontal="center" vertical="center"/>
    </xf>
    <xf numFmtId="2" fontId="3" fillId="0" borderId="19" xfId="4" applyNumberFormat="1" applyFont="1" applyFill="1" applyBorder="1" applyAlignment="1">
      <alignment horizontal="center" vertical="center"/>
    </xf>
    <xf numFmtId="2" fontId="3" fillId="0" borderId="10" xfId="4" applyNumberFormat="1" applyFont="1" applyFill="1" applyBorder="1" applyAlignment="1">
      <alignment horizontal="center" vertical="center"/>
    </xf>
    <xf numFmtId="0" fontId="3" fillId="0" borderId="15" xfId="4" applyFont="1" applyFill="1" applyBorder="1" applyAlignment="1">
      <alignment horizontal="center" vertical="center"/>
    </xf>
    <xf numFmtId="0" fontId="3" fillId="0" borderId="8" xfId="4" applyFont="1" applyFill="1" applyBorder="1" applyAlignment="1">
      <alignment horizontal="left" vertical="center"/>
    </xf>
    <xf numFmtId="0" fontId="3" fillId="0" borderId="19" xfId="4" applyFont="1" applyFill="1" applyBorder="1" applyAlignment="1">
      <alignment horizontal="center" vertical="center"/>
    </xf>
    <xf numFmtId="0" fontId="3" fillId="0" borderId="14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left" vertical="center"/>
    </xf>
    <xf numFmtId="0" fontId="3" fillId="0" borderId="9" xfId="4" applyFont="1" applyFill="1" applyBorder="1" applyAlignment="1">
      <alignment vertical="top" wrapText="1"/>
    </xf>
    <xf numFmtId="0" fontId="3" fillId="0" borderId="8" xfId="4" applyFont="1" applyFill="1" applyBorder="1" applyAlignment="1">
      <alignment horizontal="left"/>
    </xf>
    <xf numFmtId="2" fontId="3" fillId="0" borderId="8" xfId="4" applyNumberFormat="1" applyFont="1" applyFill="1" applyBorder="1" applyAlignment="1">
      <alignment horizontal="center" vertical="center" wrapText="1"/>
    </xf>
    <xf numFmtId="0" fontId="3" fillId="0" borderId="9" xfId="4" applyFont="1" applyFill="1" applyBorder="1"/>
    <xf numFmtId="0" fontId="3" fillId="0" borderId="9" xfId="4" applyFont="1" applyFill="1" applyBorder="1" applyAlignment="1">
      <alignment horizontal="left"/>
    </xf>
    <xf numFmtId="2" fontId="3" fillId="0" borderId="9" xfId="4" applyNumberFormat="1" applyFont="1" applyFill="1" applyBorder="1" applyAlignment="1">
      <alignment horizontal="center"/>
    </xf>
    <xf numFmtId="49" fontId="3" fillId="0" borderId="7" xfId="4" applyNumberFormat="1" applyFont="1" applyFill="1" applyBorder="1" applyAlignment="1">
      <alignment horizontal="center"/>
    </xf>
    <xf numFmtId="0" fontId="3" fillId="0" borderId="18" xfId="4" applyFont="1" applyFill="1" applyBorder="1" applyAlignment="1">
      <alignment horizontal="center" vertical="center"/>
    </xf>
    <xf numFmtId="0" fontId="3" fillId="0" borderId="8" xfId="4" applyFont="1" applyFill="1" applyBorder="1" applyAlignment="1">
      <alignment horizontal="left" vertical="center" wrapText="1"/>
    </xf>
    <xf numFmtId="0" fontId="3" fillId="0" borderId="9" xfId="4" applyFont="1" applyFill="1" applyBorder="1" applyAlignment="1">
      <alignment horizontal="left" vertical="center" wrapText="1"/>
    </xf>
    <xf numFmtId="0" fontId="8" fillId="0" borderId="7" xfId="4" applyFont="1" applyFill="1" applyBorder="1" applyAlignment="1">
      <alignment horizontal="left" vertical="top" wrapText="1"/>
    </xf>
    <xf numFmtId="49" fontId="3" fillId="0" borderId="19" xfId="4" applyNumberFormat="1" applyFont="1" applyFill="1" applyBorder="1" applyAlignment="1">
      <alignment horizontal="center" vertical="center"/>
    </xf>
    <xf numFmtId="0" fontId="3" fillId="0" borderId="11" xfId="4" applyFont="1" applyFill="1" applyBorder="1" applyAlignment="1">
      <alignment horizontal="left" vertical="top" wrapText="1"/>
    </xf>
    <xf numFmtId="0" fontId="3" fillId="0" borderId="18" xfId="4" applyFont="1" applyFill="1" applyBorder="1" applyAlignment="1">
      <alignment horizontal="left" vertical="top" wrapText="1"/>
    </xf>
    <xf numFmtId="0" fontId="3" fillId="0" borderId="20" xfId="4" applyFont="1" applyFill="1" applyBorder="1" applyAlignment="1">
      <alignment horizontal="left" vertical="top" wrapText="1"/>
    </xf>
    <xf numFmtId="0" fontId="1" fillId="0" borderId="0" xfId="2" applyFill="1"/>
    <xf numFmtId="0" fontId="3" fillId="0" borderId="13" xfId="4" applyFont="1" applyFill="1" applyBorder="1"/>
    <xf numFmtId="0" fontId="3" fillId="0" borderId="8" xfId="4" applyFont="1" applyFill="1" applyBorder="1"/>
    <xf numFmtId="0" fontId="3" fillId="0" borderId="6" xfId="4" applyFont="1" applyFill="1" applyBorder="1"/>
    <xf numFmtId="0" fontId="3" fillId="0" borderId="15" xfId="4" applyFont="1" applyFill="1" applyBorder="1"/>
    <xf numFmtId="0" fontId="76" fillId="0" borderId="7" xfId="4" applyFont="1" applyFill="1" applyBorder="1" applyAlignment="1">
      <alignment horizontal="left" vertical="top" wrapText="1"/>
    </xf>
    <xf numFmtId="0" fontId="3" fillId="0" borderId="7" xfId="4" applyFont="1" applyFill="1" applyBorder="1" applyAlignment="1">
      <alignment horizontal="center"/>
    </xf>
    <xf numFmtId="0" fontId="76" fillId="0" borderId="7" xfId="4" applyFont="1" applyFill="1" applyBorder="1" applyAlignment="1">
      <alignment horizontal="center"/>
    </xf>
    <xf numFmtId="2" fontId="1" fillId="0" borderId="0" xfId="2" applyNumberFormat="1" applyFill="1" applyAlignment="1">
      <alignment horizontal="center"/>
    </xf>
    <xf numFmtId="0" fontId="88" fillId="0" borderId="0" xfId="2" applyFont="1" applyFill="1"/>
    <xf numFmtId="49" fontId="11" fillId="2" borderId="0" xfId="4" applyNumberFormat="1" applyFont="1" applyFill="1" applyBorder="1" applyAlignment="1">
      <alignment horizontal="left" vertical="center"/>
    </xf>
    <xf numFmtId="0" fontId="87" fillId="2" borderId="0" xfId="4" applyFont="1" applyFill="1" applyBorder="1" applyAlignment="1">
      <alignment horizontal="center" vertical="center"/>
    </xf>
    <xf numFmtId="0" fontId="87" fillId="2" borderId="0" xfId="4" applyFont="1" applyFill="1" applyBorder="1"/>
    <xf numFmtId="49" fontId="11" fillId="2" borderId="0" xfId="4" applyNumberFormat="1" applyFont="1" applyFill="1" applyAlignment="1">
      <alignment horizontal="left" vertical="center"/>
    </xf>
    <xf numFmtId="0" fontId="87" fillId="2" borderId="0" xfId="4" applyFont="1" applyFill="1" applyAlignment="1">
      <alignment horizontal="center" vertical="center"/>
    </xf>
    <xf numFmtId="0" fontId="87" fillId="2" borderId="0" xfId="4" applyFont="1" applyFill="1"/>
    <xf numFmtId="0" fontId="72" fillId="2" borderId="0" xfId="4" applyFont="1" applyFill="1" applyAlignment="1">
      <alignment horizontal="center" vertical="center"/>
    </xf>
    <xf numFmtId="0" fontId="72" fillId="2" borderId="0" xfId="4" applyFont="1" applyFill="1"/>
    <xf numFmtId="0" fontId="68" fillId="2" borderId="0" xfId="4" applyFont="1" applyFill="1" applyAlignment="1">
      <alignment horizontal="center" vertical="center"/>
    </xf>
    <xf numFmtId="0" fontId="68" fillId="2" borderId="0" xfId="4" applyFont="1" applyFill="1"/>
    <xf numFmtId="0" fontId="90" fillId="0" borderId="0" xfId="2" applyFont="1" applyFill="1"/>
    <xf numFmtId="0" fontId="42" fillId="2" borderId="0" xfId="4" applyFont="1" applyFill="1" applyBorder="1" applyAlignment="1">
      <alignment horizontal="center" vertical="center"/>
    </xf>
    <xf numFmtId="0" fontId="91" fillId="2" borderId="0" xfId="4" applyFont="1" applyFill="1" applyBorder="1"/>
    <xf numFmtId="0" fontId="87" fillId="2" borderId="0" xfId="4" applyFont="1" applyFill="1" applyAlignment="1">
      <alignment horizontal="left"/>
    </xf>
    <xf numFmtId="0" fontId="11" fillId="2" borderId="0" xfId="4" applyFont="1" applyFill="1" applyAlignment="1">
      <alignment horizontal="center" vertical="center"/>
    </xf>
    <xf numFmtId="0" fontId="11" fillId="2" borderId="0" xfId="4" applyFont="1" applyFill="1" applyAlignment="1">
      <alignment horizontal="left"/>
    </xf>
    <xf numFmtId="0" fontId="71" fillId="2" borderId="0" xfId="4" applyFont="1" applyFill="1" applyAlignment="1">
      <alignment horizontal="left"/>
    </xf>
    <xf numFmtId="49" fontId="11" fillId="2" borderId="13" xfId="4" applyNumberFormat="1" applyFont="1" applyFill="1" applyBorder="1" applyAlignment="1">
      <alignment horizontal="left" vertical="center"/>
    </xf>
    <xf numFmtId="0" fontId="93" fillId="2" borderId="13" xfId="4" applyFont="1" applyFill="1" applyBorder="1" applyAlignment="1">
      <alignment horizontal="left" vertical="center"/>
    </xf>
    <xf numFmtId="0" fontId="93" fillId="2" borderId="13" xfId="4" applyFont="1" applyFill="1" applyBorder="1" applyAlignment="1">
      <alignment horizontal="left" vertical="center" wrapText="1"/>
    </xf>
    <xf numFmtId="49" fontId="94" fillId="2" borderId="0" xfId="4" applyNumberFormat="1" applyFont="1" applyFill="1" applyAlignment="1">
      <alignment horizontal="left" vertical="center"/>
    </xf>
    <xf numFmtId="0" fontId="94" fillId="2" borderId="0" xfId="4" applyFont="1" applyFill="1" applyAlignment="1">
      <alignment horizontal="center" vertical="center"/>
    </xf>
    <xf numFmtId="0" fontId="94" fillId="2" borderId="0" xfId="4" applyFont="1" applyFill="1"/>
    <xf numFmtId="0" fontId="9" fillId="2" borderId="0" xfId="4" applyFont="1" applyFill="1" applyAlignment="1">
      <alignment horizontal="left" vertical="center"/>
    </xf>
    <xf numFmtId="0" fontId="11" fillId="2" borderId="0" xfId="4" applyFont="1" applyFill="1" applyBorder="1" applyAlignment="1">
      <alignment horizontal="center" vertical="center"/>
    </xf>
    <xf numFmtId="0" fontId="11" fillId="2" borderId="0" xfId="4" applyFont="1" applyFill="1" applyBorder="1" applyAlignment="1">
      <alignment horizontal="left"/>
    </xf>
    <xf numFmtId="0" fontId="93" fillId="2" borderId="0" xfId="4" applyFont="1" applyFill="1" applyAlignment="1">
      <alignment horizontal="left"/>
    </xf>
    <xf numFmtId="0" fontId="93" fillId="2" borderId="0" xfId="4" applyFont="1" applyFill="1"/>
    <xf numFmtId="0" fontId="79" fillId="2" borderId="0" xfId="4" applyFont="1" applyFill="1" applyAlignment="1">
      <alignment horizontal="left" vertical="center"/>
    </xf>
    <xf numFmtId="49" fontId="11" fillId="2" borderId="0" xfId="4" applyNumberFormat="1" applyFont="1" applyFill="1" applyBorder="1" applyAlignment="1">
      <alignment horizontal="left"/>
    </xf>
    <xf numFmtId="0" fontId="87" fillId="2" borderId="0" xfId="4" applyFont="1" applyFill="1" applyAlignment="1">
      <alignment horizontal="left" vertical="center"/>
    </xf>
    <xf numFmtId="0" fontId="87" fillId="2" borderId="0" xfId="4" applyFont="1" applyFill="1" applyAlignment="1">
      <alignment vertical="center"/>
    </xf>
    <xf numFmtId="49" fontId="11" fillId="2" borderId="17" xfId="4" applyNumberFormat="1" applyFont="1" applyFill="1" applyBorder="1" applyAlignment="1">
      <alignment horizontal="left" vertical="center"/>
    </xf>
    <xf numFmtId="0" fontId="87" fillId="2" borderId="17" xfId="4" applyFont="1" applyFill="1" applyBorder="1" applyAlignment="1">
      <alignment horizontal="center" vertical="center"/>
    </xf>
    <xf numFmtId="0" fontId="87" fillId="2" borderId="17" xfId="4" applyFont="1" applyFill="1" applyBorder="1" applyAlignment="1">
      <alignment horizontal="left"/>
    </xf>
    <xf numFmtId="0" fontId="95" fillId="2" borderId="0" xfId="4" applyFont="1" applyFill="1" applyAlignment="1">
      <alignment horizontal="left"/>
    </xf>
    <xf numFmtId="0" fontId="79" fillId="2" borderId="0" xfId="4" applyFont="1" applyFill="1" applyAlignment="1">
      <alignment horizontal="center" vertical="center"/>
    </xf>
    <xf numFmtId="173" fontId="2" fillId="0" borderId="21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Alignment="1">
      <alignment horizontal="center" vertical="center"/>
    </xf>
    <xf numFmtId="173" fontId="2" fillId="0" borderId="22" xfId="0" applyNumberFormat="1" applyFont="1" applyFill="1" applyBorder="1" applyAlignment="1">
      <alignment horizontal="center" vertical="center"/>
    </xf>
    <xf numFmtId="173" fontId="88" fillId="0" borderId="0" xfId="2" applyNumberFormat="1" applyFont="1" applyFill="1"/>
    <xf numFmtId="173" fontId="2" fillId="0" borderId="7" xfId="0" applyNumberFormat="1" applyFont="1" applyBorder="1" applyAlignment="1">
      <alignment horizontal="center" vertical="center"/>
    </xf>
    <xf numFmtId="173" fontId="1" fillId="0" borderId="0" xfId="2" applyNumberFormat="1" applyFill="1"/>
    <xf numFmtId="173" fontId="90" fillId="0" borderId="0" xfId="2" applyNumberFormat="1" applyFont="1" applyFill="1"/>
    <xf numFmtId="0" fontId="3" fillId="0" borderId="19" xfId="4" applyFont="1" applyFill="1" applyBorder="1" applyAlignment="1">
      <alignment horizontal="left" vertical="top" wrapText="1"/>
    </xf>
    <xf numFmtId="0" fontId="3" fillId="0" borderId="19" xfId="4" applyFont="1" applyFill="1" applyBorder="1"/>
    <xf numFmtId="0" fontId="76" fillId="0" borderId="19" xfId="4" applyFont="1" applyFill="1" applyBorder="1"/>
    <xf numFmtId="2" fontId="3" fillId="2" borderId="9" xfId="4" applyNumberFormat="1" applyFont="1" applyFill="1" applyBorder="1" applyAlignment="1">
      <alignment horizontal="center" vertical="center"/>
    </xf>
    <xf numFmtId="2" fontId="3" fillId="2" borderId="17" xfId="4" applyNumberFormat="1" applyFont="1" applyFill="1" applyBorder="1" applyAlignment="1">
      <alignment horizontal="center" vertical="center"/>
    </xf>
    <xf numFmtId="2" fontId="3" fillId="2" borderId="18" xfId="4" applyNumberFormat="1" applyFont="1" applyFill="1" applyBorder="1" applyAlignment="1">
      <alignment horizontal="center" vertical="center"/>
    </xf>
    <xf numFmtId="2" fontId="71" fillId="0" borderId="0" xfId="4" applyNumberFormat="1" applyFont="1" applyFill="1" applyAlignment="1">
      <alignment horizontal="center"/>
    </xf>
    <xf numFmtId="2" fontId="71" fillId="0" borderId="0" xfId="4" applyNumberFormat="1" applyFont="1" applyFill="1" applyAlignment="1">
      <alignment horizontal="center" vertical="center"/>
    </xf>
    <xf numFmtId="2" fontId="69" fillId="0" borderId="0" xfId="4" applyNumberFormat="1" applyFont="1" applyFill="1" applyAlignment="1">
      <alignment horizontal="center"/>
    </xf>
    <xf numFmtId="2" fontId="69" fillId="0" borderId="0" xfId="4" applyNumberFormat="1" applyFont="1" applyFill="1" applyAlignment="1">
      <alignment horizontal="center" vertical="center"/>
    </xf>
    <xf numFmtId="2" fontId="87" fillId="0" borderId="0" xfId="4" applyNumberFormat="1" applyFont="1" applyFill="1" applyAlignment="1">
      <alignment horizontal="center"/>
    </xf>
    <xf numFmtId="2" fontId="87" fillId="0" borderId="0" xfId="4" applyNumberFormat="1" applyFont="1" applyFill="1" applyAlignment="1">
      <alignment horizontal="center" vertical="center"/>
    </xf>
    <xf numFmtId="2" fontId="69" fillId="0" borderId="0" xfId="4" applyNumberFormat="1" applyFont="1" applyFill="1" applyBorder="1" applyAlignment="1">
      <alignment horizontal="center"/>
    </xf>
    <xf numFmtId="2" fontId="69" fillId="0" borderId="0" xfId="4" applyNumberFormat="1" applyFont="1" applyFill="1" applyBorder="1" applyAlignment="1">
      <alignment horizontal="center" vertical="center"/>
    </xf>
    <xf numFmtId="2" fontId="3" fillId="2" borderId="7" xfId="4" applyNumberFormat="1" applyFont="1" applyFill="1" applyBorder="1" applyAlignment="1">
      <alignment horizontal="center" vertical="center"/>
    </xf>
    <xf numFmtId="2" fontId="3" fillId="2" borderId="8" xfId="4" applyNumberFormat="1" applyFont="1" applyFill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/>
    </xf>
    <xf numFmtId="2" fontId="11" fillId="0" borderId="0" xfId="4" applyNumberFormat="1" applyFont="1" applyFill="1" applyAlignment="1">
      <alignment horizontal="center" vertical="center"/>
    </xf>
    <xf numFmtId="0" fontId="3" fillId="0" borderId="10" xfId="4" applyFont="1" applyFill="1" applyBorder="1" applyAlignment="1">
      <alignment horizontal="left" vertical="top" wrapText="1"/>
    </xf>
    <xf numFmtId="2" fontId="87" fillId="0" borderId="17" xfId="4" applyNumberFormat="1" applyFont="1" applyFill="1" applyBorder="1" applyAlignment="1">
      <alignment horizontal="center" vertical="center"/>
    </xf>
    <xf numFmtId="2" fontId="79" fillId="0" borderId="0" xfId="4" applyNumberFormat="1" applyFont="1" applyFill="1" applyAlignment="1">
      <alignment horizontal="center" vertical="center"/>
    </xf>
    <xf numFmtId="2" fontId="87" fillId="0" borderId="0" xfId="4" applyNumberFormat="1" applyFont="1" applyFill="1" applyAlignment="1">
      <alignment vertical="center"/>
    </xf>
    <xf numFmtId="2" fontId="87" fillId="0" borderId="0" xfId="4" applyNumberFormat="1" applyFont="1" applyFill="1" applyAlignment="1">
      <alignment horizontal="left" vertical="center"/>
    </xf>
    <xf numFmtId="2" fontId="11" fillId="0" borderId="0" xfId="4" applyNumberFormat="1" applyFont="1" applyFill="1" applyAlignment="1">
      <alignment horizontal="center"/>
    </xf>
    <xf numFmtId="2" fontId="11" fillId="0" borderId="0" xfId="4" applyNumberFormat="1" applyFont="1" applyFill="1" applyBorder="1" applyAlignment="1">
      <alignment horizontal="center"/>
    </xf>
    <xf numFmtId="2" fontId="11" fillId="0" borderId="0" xfId="4" applyNumberFormat="1" applyFont="1" applyFill="1" applyBorder="1" applyAlignment="1">
      <alignment horizontal="center" vertical="center"/>
    </xf>
    <xf numFmtId="0" fontId="93" fillId="0" borderId="13" xfId="4" applyFont="1" applyFill="1" applyBorder="1" applyAlignment="1">
      <alignment horizontal="left" vertical="center" wrapText="1"/>
    </xf>
    <xf numFmtId="2" fontId="79" fillId="0" borderId="0" xfId="4" applyNumberFormat="1" applyFont="1" applyFill="1" applyAlignment="1">
      <alignment horizontal="center"/>
    </xf>
    <xf numFmtId="2" fontId="7" fillId="0" borderId="0" xfId="4" applyNumberFormat="1" applyFont="1" applyFill="1" applyAlignment="1">
      <alignment horizontal="center" vertical="center"/>
    </xf>
    <xf numFmtId="2" fontId="92" fillId="0" borderId="0" xfId="4" applyNumberFormat="1" applyFont="1" applyFill="1" applyBorder="1" applyAlignment="1">
      <alignment horizontal="center" vertical="center"/>
    </xf>
    <xf numFmtId="2" fontId="89" fillId="0" borderId="0" xfId="4" applyNumberFormat="1" applyFont="1" applyFill="1" applyBorder="1" applyAlignment="1">
      <alignment horizontal="center"/>
    </xf>
    <xf numFmtId="2" fontId="89" fillId="0" borderId="0" xfId="4" applyNumberFormat="1" applyFont="1" applyFill="1" applyBorder="1" applyAlignment="1">
      <alignment horizontal="center" vertical="center"/>
    </xf>
    <xf numFmtId="2" fontId="74" fillId="0" borderId="0" xfId="4" applyNumberFormat="1" applyFont="1" applyFill="1" applyAlignment="1">
      <alignment horizontal="center"/>
    </xf>
    <xf numFmtId="2" fontId="74" fillId="0" borderId="0" xfId="4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justify" wrapText="1"/>
    </xf>
    <xf numFmtId="0" fontId="87" fillId="0" borderId="0" xfId="4" applyFont="1" applyFill="1" applyBorder="1" applyAlignment="1">
      <alignment horizontal="center"/>
    </xf>
    <xf numFmtId="0" fontId="87" fillId="0" borderId="0" xfId="4" applyFont="1" applyFill="1" applyAlignment="1">
      <alignment horizontal="center"/>
    </xf>
    <xf numFmtId="0" fontId="72" fillId="0" borderId="0" xfId="4" applyFont="1" applyFill="1" applyAlignment="1">
      <alignment horizontal="center"/>
    </xf>
    <xf numFmtId="0" fontId="3" fillId="0" borderId="8" xfId="4" applyFont="1" applyFill="1" applyBorder="1" applyAlignment="1">
      <alignment horizontal="center"/>
    </xf>
    <xf numFmtId="0" fontId="3" fillId="2" borderId="19" xfId="4" applyFont="1" applyFill="1" applyBorder="1" applyAlignment="1">
      <alignment horizontal="center"/>
    </xf>
    <xf numFmtId="0" fontId="3" fillId="2" borderId="7" xfId="4" applyFont="1" applyFill="1" applyBorder="1" applyAlignment="1">
      <alignment horizontal="center"/>
    </xf>
    <xf numFmtId="0" fontId="3" fillId="0" borderId="6" xfId="4" applyFont="1" applyFill="1" applyBorder="1" applyAlignment="1">
      <alignment horizontal="center"/>
    </xf>
    <xf numFmtId="0" fontId="3" fillId="2" borderId="8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0" borderId="9" xfId="4" applyFont="1" applyFill="1" applyBorder="1" applyAlignment="1">
      <alignment horizontal="center"/>
    </xf>
    <xf numFmtId="0" fontId="68" fillId="0" borderId="0" xfId="4" applyFont="1" applyFill="1" applyAlignment="1">
      <alignment horizontal="center"/>
    </xf>
    <xf numFmtId="0" fontId="3" fillId="0" borderId="15" xfId="4" applyFont="1" applyFill="1" applyBorder="1" applyAlignment="1">
      <alignment horizontal="center"/>
    </xf>
    <xf numFmtId="0" fontId="91" fillId="0" borderId="0" xfId="4" applyFont="1" applyFill="1" applyBorder="1" applyAlignment="1">
      <alignment horizontal="center"/>
    </xf>
    <xf numFmtId="0" fontId="76" fillId="0" borderId="7" xfId="4" applyFont="1" applyFill="1" applyBorder="1" applyAlignment="1">
      <alignment horizontal="center" vertical="top" wrapText="1"/>
    </xf>
    <xf numFmtId="0" fontId="3" fillId="0" borderId="7" xfId="4" applyFont="1" applyFill="1" applyBorder="1" applyAlignment="1">
      <alignment horizontal="center" vertical="top" wrapText="1"/>
    </xf>
    <xf numFmtId="0" fontId="8" fillId="0" borderId="7" xfId="3" applyFont="1" applyFill="1" applyBorder="1" applyAlignment="1">
      <alignment horizontal="center" vertical="top" wrapText="1"/>
    </xf>
    <xf numFmtId="0" fontId="11" fillId="0" borderId="0" xfId="4" applyFont="1" applyFill="1" applyAlignment="1">
      <alignment horizontal="center"/>
    </xf>
    <xf numFmtId="0" fontId="71" fillId="0" borderId="0" xfId="4" applyFont="1" applyFill="1" applyAlignment="1">
      <alignment horizontal="center"/>
    </xf>
    <xf numFmtId="0" fontId="76" fillId="0" borderId="12" xfId="4" applyFont="1" applyFill="1" applyBorder="1" applyAlignment="1">
      <alignment horizontal="center"/>
    </xf>
    <xf numFmtId="0" fontId="76" fillId="0" borderId="8" xfId="4" applyFont="1" applyFill="1" applyBorder="1" applyAlignment="1">
      <alignment horizontal="center"/>
    </xf>
    <xf numFmtId="0" fontId="93" fillId="0" borderId="13" xfId="4" applyFont="1" applyFill="1" applyBorder="1" applyAlignment="1">
      <alignment horizontal="center" vertical="center" wrapText="1"/>
    </xf>
    <xf numFmtId="0" fontId="94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 vertical="center"/>
    </xf>
    <xf numFmtId="0" fontId="11" fillId="0" borderId="0" xfId="4" applyFont="1" applyFill="1" applyBorder="1" applyAlignment="1">
      <alignment horizontal="center"/>
    </xf>
    <xf numFmtId="0" fontId="3" fillId="0" borderId="9" xfId="4" applyFont="1" applyFill="1" applyBorder="1" applyAlignment="1">
      <alignment horizontal="center" vertical="top" wrapText="1"/>
    </xf>
    <xf numFmtId="0" fontId="3" fillId="0" borderId="7" xfId="4" applyFont="1" applyFill="1" applyBorder="1" applyAlignment="1">
      <alignment horizontal="center" vertical="top" wrapText="1" shrinkToFit="1"/>
    </xf>
    <xf numFmtId="0" fontId="93" fillId="0" borderId="0" xfId="4" applyFont="1" applyFill="1" applyAlignment="1">
      <alignment horizontal="center"/>
    </xf>
    <xf numFmtId="0" fontId="3" fillId="0" borderId="8" xfId="4" applyFont="1" applyFill="1" applyBorder="1" applyAlignment="1">
      <alignment horizontal="center" vertical="top" wrapText="1"/>
    </xf>
    <xf numFmtId="0" fontId="3" fillId="2" borderId="7" xfId="4" applyFont="1" applyFill="1" applyBorder="1" applyAlignment="1">
      <alignment horizontal="center" vertical="top" wrapText="1"/>
    </xf>
    <xf numFmtId="0" fontId="79" fillId="0" borderId="0" xfId="4" applyFont="1" applyFill="1" applyAlignment="1">
      <alignment horizontal="center" vertical="center"/>
    </xf>
    <xf numFmtId="0" fontId="3" fillId="2" borderId="8" xfId="4" applyFont="1" applyFill="1" applyBorder="1" applyAlignment="1">
      <alignment horizontal="center" vertical="top" wrapText="1"/>
    </xf>
    <xf numFmtId="0" fontId="3" fillId="2" borderId="9" xfId="4" applyFont="1" applyFill="1" applyBorder="1" applyAlignment="1">
      <alignment horizontal="center" vertical="top" wrapText="1"/>
    </xf>
    <xf numFmtId="0" fontId="3" fillId="0" borderId="14" xfId="4" applyFont="1" applyFill="1" applyBorder="1" applyAlignment="1">
      <alignment horizontal="center" vertical="top" wrapText="1"/>
    </xf>
    <xf numFmtId="0" fontId="3" fillId="0" borderId="15" xfId="4" applyFont="1" applyFill="1" applyBorder="1" applyAlignment="1">
      <alignment horizontal="center" vertical="top" wrapText="1"/>
    </xf>
    <xf numFmtId="0" fontId="3" fillId="0" borderId="6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 wrapText="1"/>
    </xf>
    <xf numFmtId="0" fontId="87" fillId="0" borderId="0" xfId="4" applyFont="1" applyFill="1" applyAlignment="1">
      <alignment horizontal="center" vertical="center"/>
    </xf>
    <xf numFmtId="0" fontId="87" fillId="0" borderId="17" xfId="4" applyFont="1" applyFill="1" applyBorder="1" applyAlignment="1">
      <alignment horizontal="center"/>
    </xf>
    <xf numFmtId="0" fontId="8" fillId="0" borderId="7" xfId="4" applyFont="1" applyFill="1" applyBorder="1" applyAlignment="1">
      <alignment horizontal="center" vertical="top" wrapText="1"/>
    </xf>
    <xf numFmtId="0" fontId="95" fillId="0" borderId="0" xfId="4" applyFont="1" applyFill="1" applyAlignment="1">
      <alignment horizontal="center"/>
    </xf>
    <xf numFmtId="0" fontId="3" fillId="0" borderId="18" xfId="4" applyFont="1" applyFill="1" applyBorder="1" applyAlignment="1">
      <alignment horizontal="center" vertical="top" wrapText="1"/>
    </xf>
    <xf numFmtId="0" fontId="3" fillId="0" borderId="11" xfId="4" applyFont="1" applyFill="1" applyBorder="1" applyAlignment="1">
      <alignment horizontal="center" vertical="top" wrapText="1"/>
    </xf>
    <xf numFmtId="0" fontId="3" fillId="0" borderId="19" xfId="4" applyFont="1" applyFill="1" applyBorder="1" applyAlignment="1">
      <alignment horizontal="center" vertical="top" wrapText="1"/>
    </xf>
    <xf numFmtId="0" fontId="3" fillId="0" borderId="16" xfId="4" applyFont="1" applyFill="1" applyBorder="1" applyAlignment="1">
      <alignment horizontal="center" vertical="top" wrapText="1"/>
    </xf>
    <xf numFmtId="0" fontId="3" fillId="0" borderId="20" xfId="4" applyFont="1" applyFill="1" applyBorder="1" applyAlignment="1">
      <alignment horizontal="center" vertical="top" wrapText="1"/>
    </xf>
    <xf numFmtId="0" fontId="1" fillId="0" borderId="0" xfId="2" applyFill="1" applyAlignment="1">
      <alignment horizontal="center"/>
    </xf>
    <xf numFmtId="0" fontId="38" fillId="0" borderId="0" xfId="2" applyFont="1" applyFill="1" applyAlignment="1">
      <alignment horizontal="center"/>
    </xf>
    <xf numFmtId="169" fontId="41" fillId="0" borderId="0" xfId="0" applyNumberFormat="1" applyFont="1" applyAlignment="1">
      <alignment horizontal="center"/>
    </xf>
    <xf numFmtId="169" fontId="41" fillId="0" borderId="4" xfId="0" applyNumberFormat="1" applyFont="1" applyBorder="1" applyAlignment="1">
      <alignment horizontal="center"/>
    </xf>
    <xf numFmtId="169" fontId="41" fillId="0" borderId="0" xfId="2" applyNumberFormat="1" applyFont="1" applyFill="1" applyAlignment="1">
      <alignment horizontal="center"/>
    </xf>
    <xf numFmtId="169" fontId="41" fillId="0" borderId="7" xfId="2" applyNumberFormat="1" applyFont="1" applyFill="1" applyBorder="1" applyAlignment="1">
      <alignment horizontal="center"/>
    </xf>
    <xf numFmtId="169" fontId="41" fillId="0" borderId="8" xfId="2" applyNumberFormat="1" applyFont="1" applyFill="1" applyBorder="1" applyAlignment="1">
      <alignment horizontal="center"/>
    </xf>
    <xf numFmtId="169" fontId="41" fillId="0" borderId="9" xfId="2" applyNumberFormat="1" applyFont="1" applyFill="1" applyBorder="1" applyAlignment="1">
      <alignment horizontal="center"/>
    </xf>
    <xf numFmtId="169" fontId="119" fillId="0" borderId="0" xfId="2" applyNumberFormat="1" applyFont="1" applyFill="1" applyAlignment="1">
      <alignment horizontal="center"/>
    </xf>
    <xf numFmtId="0" fontId="3" fillId="0" borderId="17" xfId="4" applyFont="1" applyFill="1" applyBorder="1" applyAlignment="1">
      <alignment horizontal="center" vertical="center" wrapText="1"/>
    </xf>
    <xf numFmtId="2" fontId="3" fillId="0" borderId="17" xfId="4" applyNumberFormat="1" applyFont="1" applyFill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 vertical="center"/>
    </xf>
    <xf numFmtId="0" fontId="3" fillId="0" borderId="18" xfId="4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73" fontId="2" fillId="0" borderId="4" xfId="0" applyNumberFormat="1" applyFont="1" applyFill="1" applyBorder="1" applyAlignment="1">
      <alignment horizontal="center" vertical="center"/>
    </xf>
    <xf numFmtId="0" fontId="49" fillId="0" borderId="0" xfId="4" applyFont="1" applyAlignment="1">
      <alignment vertical="center"/>
    </xf>
    <xf numFmtId="0" fontId="49" fillId="0" borderId="4" xfId="4" applyFont="1" applyBorder="1" applyAlignment="1">
      <alignment vertical="center"/>
    </xf>
    <xf numFmtId="0" fontId="96" fillId="0" borderId="0" xfId="4" applyFont="1" applyAlignment="1">
      <alignment horizontal="left" vertical="center"/>
    </xf>
    <xf numFmtId="0" fontId="81" fillId="0" borderId="23" xfId="4" applyFont="1" applyBorder="1" applyAlignment="1">
      <alignment vertical="center" wrapText="1"/>
    </xf>
    <xf numFmtId="0" fontId="81" fillId="0" borderId="24" xfId="4" applyFont="1" applyBorder="1" applyAlignment="1">
      <alignment vertical="center" wrapText="1"/>
    </xf>
    <xf numFmtId="0" fontId="81" fillId="0" borderId="25" xfId="4" applyFont="1" applyBorder="1" applyAlignment="1">
      <alignment vertical="center" wrapText="1"/>
    </xf>
    <xf numFmtId="0" fontId="81" fillId="0" borderId="21" xfId="4" applyFont="1" applyBorder="1" applyAlignment="1">
      <alignment vertical="center" wrapText="1"/>
    </xf>
    <xf numFmtId="0" fontId="81" fillId="0" borderId="26" xfId="4" applyFont="1" applyBorder="1" applyAlignment="1">
      <alignment vertical="center" wrapText="1"/>
    </xf>
    <xf numFmtId="0" fontId="81" fillId="0" borderId="27" xfId="4" applyFont="1" applyBorder="1" applyAlignment="1">
      <alignment vertical="center" wrapText="1"/>
    </xf>
    <xf numFmtId="0" fontId="81" fillId="0" borderId="28" xfId="4" applyFont="1" applyBorder="1" applyAlignment="1">
      <alignment vertical="center" wrapText="1"/>
    </xf>
    <xf numFmtId="0" fontId="81" fillId="0" borderId="29" xfId="4" applyFont="1" applyBorder="1" applyAlignment="1">
      <alignment vertical="center" wrapText="1"/>
    </xf>
    <xf numFmtId="0" fontId="81" fillId="0" borderId="22" xfId="4" applyFont="1" applyBorder="1" applyAlignment="1">
      <alignment vertical="center" wrapText="1"/>
    </xf>
    <xf numFmtId="0" fontId="82" fillId="0" borderId="26" xfId="4" applyFont="1" applyBorder="1" applyAlignment="1">
      <alignment vertical="center" wrapText="1"/>
    </xf>
    <xf numFmtId="0" fontId="97" fillId="0" borderId="0" xfId="4" applyFont="1" applyAlignment="1">
      <alignment horizontal="left" vertical="center"/>
    </xf>
    <xf numFmtId="0" fontId="102" fillId="0" borderId="0" xfId="4" applyFont="1" applyAlignment="1">
      <alignment horizontal="right" vertical="center"/>
    </xf>
    <xf numFmtId="0" fontId="85" fillId="0" borderId="21" xfId="4" applyFont="1" applyBorder="1" applyAlignment="1">
      <alignment vertical="center" wrapText="1"/>
    </xf>
    <xf numFmtId="0" fontId="85" fillId="0" borderId="24" xfId="4" applyFont="1" applyBorder="1" applyAlignment="1">
      <alignment vertical="center" wrapText="1"/>
    </xf>
    <xf numFmtId="0" fontId="85" fillId="0" borderId="27" xfId="4" applyFont="1" applyBorder="1" applyAlignment="1">
      <alignment vertical="center" wrapText="1"/>
    </xf>
    <xf numFmtId="0" fontId="85" fillId="0" borderId="26" xfId="4" applyFont="1" applyBorder="1" applyAlignment="1">
      <alignment vertical="center" wrapText="1"/>
    </xf>
    <xf numFmtId="0" fontId="51" fillId="0" borderId="23" xfId="4" applyFont="1" applyBorder="1" applyAlignment="1">
      <alignment vertical="center" wrapText="1"/>
    </xf>
    <xf numFmtId="0" fontId="51" fillId="0" borderId="24" xfId="4" applyFont="1" applyBorder="1" applyAlignment="1">
      <alignment vertical="center" wrapText="1"/>
    </xf>
    <xf numFmtId="0" fontId="51" fillId="0" borderId="25" xfId="4" applyFont="1" applyBorder="1" applyAlignment="1">
      <alignment vertical="center" wrapText="1"/>
    </xf>
    <xf numFmtId="0" fontId="51" fillId="0" borderId="4" xfId="4" applyFont="1" applyBorder="1" applyAlignment="1">
      <alignment vertical="center" wrapText="1"/>
    </xf>
    <xf numFmtId="0" fontId="51" fillId="0" borderId="26" xfId="4" applyFont="1" applyBorder="1" applyAlignment="1">
      <alignment vertical="center" wrapText="1"/>
    </xf>
    <xf numFmtId="0" fontId="85" fillId="0" borderId="22" xfId="4" applyFont="1" applyBorder="1" applyAlignment="1">
      <alignment vertical="center" wrapText="1"/>
    </xf>
    <xf numFmtId="0" fontId="85" fillId="0" borderId="24" xfId="4" applyFont="1" applyBorder="1" applyAlignment="1">
      <alignment horizontal="left" vertical="center" wrapText="1"/>
    </xf>
    <xf numFmtId="0" fontId="110" fillId="0" borderId="24" xfId="4" applyFont="1" applyBorder="1" applyAlignment="1">
      <alignment vertical="center" wrapText="1"/>
    </xf>
    <xf numFmtId="0" fontId="6" fillId="0" borderId="24" xfId="4" applyFont="1" applyBorder="1" applyAlignment="1">
      <alignment vertical="center" wrapText="1"/>
    </xf>
    <xf numFmtId="0" fontId="112" fillId="0" borderId="30" xfId="4" applyFont="1" applyBorder="1" applyAlignment="1">
      <alignment vertical="center" wrapText="1"/>
    </xf>
    <xf numFmtId="0" fontId="112" fillId="0" borderId="31" xfId="4" applyFont="1" applyBorder="1" applyAlignment="1">
      <alignment vertical="center" wrapText="1"/>
    </xf>
    <xf numFmtId="0" fontId="85" fillId="0" borderId="23" xfId="4" applyFont="1" applyBorder="1" applyAlignment="1">
      <alignment vertical="center" wrapText="1"/>
    </xf>
    <xf numFmtId="0" fontId="85" fillId="0" borderId="25" xfId="4" applyFont="1" applyBorder="1" applyAlignment="1">
      <alignment vertical="center" wrapText="1"/>
    </xf>
    <xf numFmtId="0" fontId="113" fillId="0" borderId="0" xfId="4" applyFont="1" applyAlignment="1">
      <alignment horizontal="right" vertical="center"/>
    </xf>
    <xf numFmtId="0" fontId="110" fillId="0" borderId="22" xfId="4" applyFont="1" applyBorder="1" applyAlignment="1">
      <alignment horizontal="justify" vertical="center" wrapText="1"/>
    </xf>
    <xf numFmtId="0" fontId="110" fillId="0" borderId="26" xfId="4" applyFont="1" applyBorder="1" applyAlignment="1">
      <alignment horizontal="justify" vertical="center" wrapText="1"/>
    </xf>
    <xf numFmtId="0" fontId="110" fillId="0" borderId="27" xfId="4" applyFont="1" applyBorder="1" applyAlignment="1">
      <alignment vertical="center" wrapText="1"/>
    </xf>
    <xf numFmtId="0" fontId="112" fillId="0" borderId="26" xfId="4" applyFont="1" applyBorder="1" applyAlignment="1">
      <alignment vertical="center" wrapText="1"/>
    </xf>
    <xf numFmtId="0" fontId="110" fillId="0" borderId="26" xfId="4" applyFont="1" applyBorder="1" applyAlignment="1">
      <alignment vertical="center" wrapText="1"/>
    </xf>
    <xf numFmtId="0" fontId="110" fillId="0" borderId="21" xfId="4" applyFont="1" applyBorder="1" applyAlignment="1">
      <alignment vertical="center" wrapText="1"/>
    </xf>
    <xf numFmtId="0" fontId="85" fillId="0" borderId="26" xfId="4" applyFont="1" applyBorder="1" applyAlignment="1">
      <alignment horizontal="justify" vertical="center" wrapText="1"/>
    </xf>
    <xf numFmtId="0" fontId="115" fillId="0" borderId="0" xfId="4" applyFont="1" applyBorder="1" applyAlignment="1">
      <alignment horizontal="justify" vertical="center" wrapText="1"/>
    </xf>
    <xf numFmtId="0" fontId="97" fillId="0" borderId="0" xfId="4" applyFont="1" applyAlignment="1">
      <alignment vertical="center"/>
    </xf>
    <xf numFmtId="0" fontId="97" fillId="0" borderId="0" xfId="4" applyFont="1" applyAlignment="1">
      <alignment horizontal="center" vertical="center"/>
    </xf>
    <xf numFmtId="0" fontId="85" fillId="0" borderId="22" xfId="4" applyFont="1" applyBorder="1" applyAlignment="1">
      <alignment horizontal="justify" vertical="center" wrapText="1"/>
    </xf>
    <xf numFmtId="0" fontId="86" fillId="0" borderId="26" xfId="4" applyFont="1" applyBorder="1" applyAlignment="1">
      <alignment vertical="center" wrapText="1"/>
    </xf>
    <xf numFmtId="0" fontId="112" fillId="0" borderId="27" xfId="4" applyFont="1" applyBorder="1" applyAlignment="1">
      <alignment horizontal="justify" vertical="center" wrapText="1"/>
    </xf>
    <xf numFmtId="0" fontId="112" fillId="0" borderId="26" xfId="4" applyFont="1" applyBorder="1" applyAlignment="1">
      <alignment horizontal="justify" vertical="center" wrapText="1"/>
    </xf>
    <xf numFmtId="0" fontId="85" fillId="0" borderId="24" xfId="4" applyFont="1" applyBorder="1" applyAlignment="1">
      <alignment horizontal="justify" vertical="center" wrapText="1"/>
    </xf>
    <xf numFmtId="0" fontId="51" fillId="0" borderId="22" xfId="4" applyFont="1" applyBorder="1" applyAlignment="1">
      <alignment vertical="center" wrapText="1"/>
    </xf>
    <xf numFmtId="0" fontId="6" fillId="0" borderId="24" xfId="4" applyFont="1" applyFill="1" applyBorder="1" applyAlignment="1">
      <alignment vertical="center" wrapText="1"/>
    </xf>
    <xf numFmtId="0" fontId="49" fillId="0" borderId="0" xfId="4" applyFont="1" applyFill="1" applyAlignment="1">
      <alignment vertical="center"/>
    </xf>
    <xf numFmtId="2" fontId="3" fillId="0" borderId="17" xfId="4" applyNumberFormat="1" applyFont="1" applyFill="1" applyBorder="1" applyAlignment="1">
      <alignment horizontal="center" vertical="center"/>
    </xf>
    <xf numFmtId="2" fontId="3" fillId="0" borderId="12" xfId="4" applyNumberFormat="1" applyFont="1" applyFill="1" applyBorder="1" applyAlignment="1">
      <alignment horizontal="center" vertical="center"/>
    </xf>
    <xf numFmtId="2" fontId="3" fillId="0" borderId="13" xfId="4" applyNumberFormat="1" applyFont="1" applyFill="1" applyBorder="1" applyAlignment="1">
      <alignment horizontal="center" vertical="center"/>
    </xf>
    <xf numFmtId="2" fontId="3" fillId="0" borderId="0" xfId="4" applyNumberFormat="1" applyFont="1" applyFill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3" fillId="0" borderId="12" xfId="4" applyFont="1" applyFill="1" applyBorder="1" applyAlignment="1">
      <alignment horizontal="center" vertical="center" wrapText="1"/>
    </xf>
    <xf numFmtId="2" fontId="3" fillId="0" borderId="12" xfId="4" applyNumberFormat="1" applyFont="1" applyFill="1" applyBorder="1" applyAlignment="1">
      <alignment horizontal="center" vertical="center" wrapText="1"/>
    </xf>
    <xf numFmtId="0" fontId="3" fillId="0" borderId="32" xfId="4" applyFont="1" applyFill="1" applyBorder="1" applyAlignment="1">
      <alignment horizontal="center" vertical="center" wrapText="1"/>
    </xf>
    <xf numFmtId="0" fontId="3" fillId="0" borderId="33" xfId="4" applyFont="1" applyFill="1" applyBorder="1" applyAlignment="1">
      <alignment horizontal="center" vertical="center" wrapText="1"/>
    </xf>
    <xf numFmtId="2" fontId="3" fillId="0" borderId="9" xfId="4" applyNumberFormat="1" applyFont="1" applyFill="1" applyBorder="1" applyAlignment="1">
      <alignment horizontal="center" vertical="center" wrapText="1"/>
    </xf>
    <xf numFmtId="173" fontId="2" fillId="0" borderId="9" xfId="0" applyNumberFormat="1" applyFont="1" applyBorder="1" applyAlignment="1">
      <alignment horizontal="center" vertical="center"/>
    </xf>
    <xf numFmtId="0" fontId="110" fillId="0" borderId="0" xfId="4" applyFont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85" fillId="0" borderId="4" xfId="4" applyFont="1" applyBorder="1" applyAlignment="1">
      <alignment vertical="center" wrapText="1"/>
    </xf>
    <xf numFmtId="0" fontId="85" fillId="0" borderId="23" xfId="4" applyFont="1" applyBorder="1" applyAlignment="1">
      <alignment horizontal="justify" vertical="center" wrapText="1"/>
    </xf>
    <xf numFmtId="0" fontId="49" fillId="0" borderId="0" xfId="4" applyFont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9" fontId="41" fillId="0" borderId="0" xfId="0" applyNumberFormat="1" applyFont="1" applyAlignment="1">
      <alignment horizontal="center" vertical="center"/>
    </xf>
    <xf numFmtId="0" fontId="49" fillId="0" borderId="34" xfId="4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169" fontId="41" fillId="0" borderId="4" xfId="0" applyNumberFormat="1" applyFont="1" applyBorder="1" applyAlignment="1">
      <alignment horizontal="center" vertical="center"/>
    </xf>
    <xf numFmtId="0" fontId="49" fillId="0" borderId="0" xfId="4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69" fontId="41" fillId="0" borderId="0" xfId="0" applyNumberFormat="1" applyFont="1" applyBorder="1" applyAlignment="1">
      <alignment horizontal="center" vertical="center"/>
    </xf>
    <xf numFmtId="49" fontId="81" fillId="0" borderId="0" xfId="4" applyNumberFormat="1" applyFont="1" applyAlignment="1">
      <alignment horizontal="right" vertical="center"/>
    </xf>
    <xf numFmtId="4" fontId="81" fillId="0" borderId="0" xfId="4" applyNumberFormat="1" applyFont="1" applyFill="1" applyAlignment="1">
      <alignment horizontal="right" vertical="center"/>
    </xf>
    <xf numFmtId="0" fontId="87" fillId="0" borderId="0" xfId="4" applyFont="1" applyFill="1" applyBorder="1" applyAlignment="1">
      <alignment horizontal="center" vertical="center"/>
    </xf>
    <xf numFmtId="173" fontId="88" fillId="0" borderId="0" xfId="2" applyNumberFormat="1" applyFont="1" applyFill="1" applyAlignment="1">
      <alignment vertical="center"/>
    </xf>
    <xf numFmtId="169" fontId="41" fillId="0" borderId="0" xfId="2" applyNumberFormat="1" applyFont="1" applyFill="1" applyAlignment="1">
      <alignment horizontal="center" vertical="center"/>
    </xf>
    <xf numFmtId="169" fontId="41" fillId="0" borderId="7" xfId="2" applyNumberFormat="1" applyFont="1" applyFill="1" applyBorder="1" applyAlignment="1">
      <alignment horizontal="center" vertical="center"/>
    </xf>
    <xf numFmtId="169" fontId="41" fillId="0" borderId="17" xfId="2" applyNumberFormat="1" applyFont="1" applyFill="1" applyBorder="1" applyAlignment="1">
      <alignment horizontal="center" vertical="center"/>
    </xf>
    <xf numFmtId="4" fontId="82" fillId="3" borderId="26" xfId="4" applyNumberFormat="1" applyFont="1" applyFill="1" applyBorder="1" applyAlignment="1">
      <alignment horizontal="right" vertical="center" wrapText="1"/>
    </xf>
    <xf numFmtId="0" fontId="3" fillId="0" borderId="17" xfId="4" applyFont="1" applyFill="1" applyBorder="1" applyAlignment="1">
      <alignment horizontal="center" vertical="center"/>
    </xf>
    <xf numFmtId="49" fontId="82" fillId="0" borderId="23" xfId="4" applyNumberFormat="1" applyFont="1" applyBorder="1" applyAlignment="1">
      <alignment horizontal="right" vertical="center" wrapText="1"/>
    </xf>
    <xf numFmtId="4" fontId="82" fillId="3" borderId="21" xfId="4" applyNumberFormat="1" applyFont="1" applyFill="1" applyBorder="1" applyAlignment="1">
      <alignment horizontal="right" vertical="center" wrapText="1"/>
    </xf>
    <xf numFmtId="49" fontId="82" fillId="0" borderId="24" xfId="4" applyNumberFormat="1" applyFont="1" applyBorder="1" applyAlignment="1">
      <alignment horizontal="right" vertical="center" wrapText="1"/>
    </xf>
    <xf numFmtId="49" fontId="82" fillId="0" borderId="25" xfId="4" applyNumberFormat="1" applyFont="1" applyBorder="1" applyAlignment="1">
      <alignment horizontal="right" vertical="center" wrapText="1"/>
    </xf>
    <xf numFmtId="4" fontId="82" fillId="3" borderId="27" xfId="4" applyNumberFormat="1" applyFont="1" applyFill="1" applyBorder="1" applyAlignment="1">
      <alignment horizontal="right" vertical="center" wrapText="1"/>
    </xf>
    <xf numFmtId="4" fontId="82" fillId="3" borderId="35" xfId="4" applyNumberFormat="1" applyFont="1" applyFill="1" applyBorder="1" applyAlignment="1">
      <alignment horizontal="right" vertical="center" wrapText="1"/>
    </xf>
    <xf numFmtId="49" fontId="81" fillId="0" borderId="24" xfId="4" applyNumberFormat="1" applyFont="1" applyBorder="1" applyAlignment="1">
      <alignment horizontal="right" vertical="center" wrapText="1"/>
    </xf>
    <xf numFmtId="4" fontId="81" fillId="3" borderId="26" xfId="4" applyNumberFormat="1" applyFont="1" applyFill="1" applyBorder="1" applyAlignment="1">
      <alignment horizontal="right" vertical="center" wrapText="1"/>
    </xf>
    <xf numFmtId="0" fontId="3" fillId="0" borderId="32" xfId="4" applyFont="1" applyFill="1" applyBorder="1" applyAlignment="1">
      <alignment horizontal="center" vertical="center"/>
    </xf>
    <xf numFmtId="173" fontId="1" fillId="0" borderId="17" xfId="2" applyNumberFormat="1" applyFill="1" applyBorder="1" applyAlignment="1">
      <alignment vertical="center"/>
    </xf>
    <xf numFmtId="4" fontId="82" fillId="3" borderId="36" xfId="4" applyNumberFormat="1" applyFont="1" applyFill="1" applyBorder="1" applyAlignment="1">
      <alignment horizontal="right" vertical="center" wrapText="1"/>
    </xf>
    <xf numFmtId="49" fontId="82" fillId="0" borderId="28" xfId="4" applyNumberFormat="1" applyFont="1" applyBorder="1" applyAlignment="1">
      <alignment horizontal="right" vertical="center"/>
    </xf>
    <xf numFmtId="49" fontId="82" fillId="0" borderId="24" xfId="4" applyNumberFormat="1" applyFont="1" applyBorder="1" applyAlignment="1">
      <alignment horizontal="right" vertical="center"/>
    </xf>
    <xf numFmtId="0" fontId="3" fillId="0" borderId="33" xfId="4" applyFont="1" applyFill="1" applyBorder="1" applyAlignment="1">
      <alignment horizontal="center" vertical="center"/>
    </xf>
    <xf numFmtId="173" fontId="1" fillId="0" borderId="12" xfId="2" applyNumberFormat="1" applyFill="1" applyBorder="1" applyAlignment="1">
      <alignment vertical="center"/>
    </xf>
    <xf numFmtId="169" fontId="41" fillId="0" borderId="12" xfId="2" applyNumberFormat="1" applyFont="1" applyFill="1" applyBorder="1" applyAlignment="1">
      <alignment horizontal="center" vertical="center"/>
    </xf>
    <xf numFmtId="0" fontId="3" fillId="0" borderId="13" xfId="4" applyFont="1" applyFill="1" applyBorder="1" applyAlignment="1">
      <alignment horizontal="center" vertical="center"/>
    </xf>
    <xf numFmtId="173" fontId="1" fillId="0" borderId="13" xfId="2" applyNumberFormat="1" applyFill="1" applyBorder="1" applyAlignment="1">
      <alignment vertical="center"/>
    </xf>
    <xf numFmtId="169" fontId="41" fillId="0" borderId="13" xfId="2" applyNumberFormat="1" applyFont="1" applyFill="1" applyBorder="1" applyAlignment="1">
      <alignment horizontal="center" vertical="center"/>
    </xf>
    <xf numFmtId="49" fontId="81" fillId="0" borderId="4" xfId="4" applyNumberFormat="1" applyFont="1" applyBorder="1" applyAlignment="1">
      <alignment vertical="center" wrapText="1"/>
    </xf>
    <xf numFmtId="4" fontId="82" fillId="3" borderId="22" xfId="4" applyNumberFormat="1" applyFont="1" applyFill="1" applyBorder="1" applyAlignment="1">
      <alignment horizontal="right" vertical="center" wrapText="1"/>
    </xf>
    <xf numFmtId="49" fontId="81" fillId="0" borderId="24" xfId="4" applyNumberFormat="1" applyFont="1" applyBorder="1" applyAlignment="1">
      <alignment vertical="center" wrapText="1"/>
    </xf>
    <xf numFmtId="49" fontId="82" fillId="0" borderId="24" xfId="4" applyNumberFormat="1" applyFont="1" applyBorder="1" applyAlignment="1">
      <alignment horizontal="center" vertical="center" wrapText="1"/>
    </xf>
    <xf numFmtId="49" fontId="82" fillId="0" borderId="23" xfId="4" applyNumberFormat="1" applyFont="1" applyBorder="1" applyAlignment="1">
      <alignment vertical="center" wrapText="1"/>
    </xf>
    <xf numFmtId="49" fontId="82" fillId="0" borderId="24" xfId="4" applyNumberFormat="1" applyFont="1" applyBorder="1" applyAlignment="1">
      <alignment vertical="center" wrapText="1"/>
    </xf>
    <xf numFmtId="49" fontId="49" fillId="0" borderId="0" xfId="4" applyNumberFormat="1" applyFont="1" applyAlignment="1">
      <alignment horizontal="right" vertical="center"/>
    </xf>
    <xf numFmtId="4" fontId="98" fillId="0" borderId="0" xfId="4" applyNumberFormat="1" applyFont="1" applyFill="1" applyAlignment="1">
      <alignment horizontal="right" vertical="center"/>
    </xf>
    <xf numFmtId="173" fontId="1" fillId="0" borderId="0" xfId="2" applyNumberFormat="1" applyFill="1" applyBorder="1" applyAlignment="1">
      <alignment vertical="center"/>
    </xf>
    <xf numFmtId="169" fontId="41" fillId="0" borderId="0" xfId="2" applyNumberFormat="1" applyFont="1" applyFill="1" applyBorder="1" applyAlignment="1">
      <alignment horizontal="center" vertical="center"/>
    </xf>
    <xf numFmtId="4" fontId="103" fillId="0" borderId="0" xfId="4" applyNumberFormat="1" applyFont="1" applyFill="1" applyAlignment="1">
      <alignment horizontal="right" vertical="center"/>
    </xf>
    <xf numFmtId="49" fontId="85" fillId="0" borderId="23" xfId="4" applyNumberFormat="1" applyFont="1" applyBorder="1" applyAlignment="1">
      <alignment horizontal="center" vertical="center" wrapText="1"/>
    </xf>
    <xf numFmtId="4" fontId="86" fillId="3" borderId="23" xfId="4" applyNumberFormat="1" applyFont="1" applyFill="1" applyBorder="1" applyAlignment="1">
      <alignment horizontal="right" vertical="center" wrapText="1"/>
    </xf>
    <xf numFmtId="49" fontId="85" fillId="0" borderId="25" xfId="4" applyNumberFormat="1" applyFont="1" applyBorder="1" applyAlignment="1">
      <alignment horizontal="center" vertical="center" wrapText="1"/>
    </xf>
    <xf numFmtId="49" fontId="85" fillId="0" borderId="24" xfId="4" applyNumberFormat="1" applyFont="1" applyBorder="1" applyAlignment="1">
      <alignment horizontal="center" vertical="center" wrapText="1"/>
    </xf>
    <xf numFmtId="4" fontId="86" fillId="3" borderId="26" xfId="4" applyNumberFormat="1" applyFont="1" applyFill="1" applyBorder="1" applyAlignment="1">
      <alignment horizontal="right" vertical="center" wrapText="1"/>
    </xf>
    <xf numFmtId="49" fontId="49" fillId="0" borderId="26" xfId="4" applyNumberFormat="1" applyFont="1" applyBorder="1" applyAlignment="1">
      <alignment horizontal="right" vertical="center"/>
    </xf>
    <xf numFmtId="49" fontId="49" fillId="0" borderId="23" xfId="4" applyNumberFormat="1" applyFont="1" applyBorder="1" applyAlignment="1">
      <alignment horizontal="right" vertical="center"/>
    </xf>
    <xf numFmtId="4" fontId="103" fillId="0" borderId="37" xfId="4" applyNumberFormat="1" applyFont="1" applyFill="1" applyBorder="1" applyAlignment="1">
      <alignment horizontal="right" vertical="center"/>
    </xf>
    <xf numFmtId="4" fontId="86" fillId="3" borderId="22" xfId="4" applyNumberFormat="1" applyFont="1" applyFill="1" applyBorder="1" applyAlignment="1">
      <alignment horizontal="right" vertical="center" wrapText="1"/>
    </xf>
    <xf numFmtId="49" fontId="85" fillId="0" borderId="4" xfId="4" applyNumberFormat="1" applyFont="1" applyBorder="1" applyAlignment="1">
      <alignment horizontal="center" vertical="center" wrapText="1"/>
    </xf>
    <xf numFmtId="4" fontId="88" fillId="0" borderId="0" xfId="4" applyNumberFormat="1" applyFont="1" applyFill="1" applyAlignment="1">
      <alignment horizontal="right" vertical="center"/>
    </xf>
    <xf numFmtId="4" fontId="111" fillId="0" borderId="0" xfId="4" applyNumberFormat="1" applyFont="1" applyFill="1" applyBorder="1" applyAlignment="1">
      <alignment horizontal="right" vertical="center"/>
    </xf>
    <xf numFmtId="0" fontId="6" fillId="0" borderId="34" xfId="4" applyFont="1" applyBorder="1" applyAlignment="1">
      <alignment horizontal="center" vertical="center"/>
    </xf>
    <xf numFmtId="4" fontId="6" fillId="3" borderId="24" xfId="4" applyNumberFormat="1" applyFont="1" applyFill="1" applyBorder="1" applyAlignment="1">
      <alignment horizontal="right" vertical="center"/>
    </xf>
    <xf numFmtId="169" fontId="41" fillId="0" borderId="9" xfId="2" applyNumberFormat="1" applyFont="1" applyFill="1" applyBorder="1" applyAlignment="1">
      <alignment horizontal="center" vertical="center"/>
    </xf>
    <xf numFmtId="0" fontId="6" fillId="0" borderId="38" xfId="4" applyFont="1" applyBorder="1" applyAlignment="1">
      <alignment horizontal="center" vertical="center"/>
    </xf>
    <xf numFmtId="0" fontId="8" fillId="0" borderId="12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173" fontId="1" fillId="0" borderId="0" xfId="2" applyNumberFormat="1" applyFill="1" applyAlignment="1">
      <alignment vertical="center"/>
    </xf>
    <xf numFmtId="49" fontId="85" fillId="0" borderId="23" xfId="4" applyNumberFormat="1" applyFont="1" applyBorder="1" applyAlignment="1">
      <alignment horizontal="center" vertical="center"/>
    </xf>
    <xf numFmtId="49" fontId="85" fillId="0" borderId="4" xfId="4" applyNumberFormat="1" applyFont="1" applyBorder="1" applyAlignment="1">
      <alignment horizontal="center" vertical="center"/>
    </xf>
    <xf numFmtId="4" fontId="86" fillId="3" borderId="4" xfId="4" applyNumberFormat="1" applyFont="1" applyFill="1" applyBorder="1" applyAlignment="1">
      <alignment horizontal="right" vertical="center" wrapText="1"/>
    </xf>
    <xf numFmtId="49" fontId="38" fillId="0" borderId="0" xfId="4" applyNumberFormat="1" applyFont="1" applyAlignment="1">
      <alignment horizontal="right" vertical="center"/>
    </xf>
    <xf numFmtId="4" fontId="114" fillId="0" borderId="0" xfId="4" applyNumberFormat="1" applyFont="1" applyFill="1" applyAlignment="1">
      <alignment horizontal="right" vertical="center"/>
    </xf>
    <xf numFmtId="0" fontId="85" fillId="0" borderId="4" xfId="4" applyFont="1" applyBorder="1" applyAlignment="1">
      <alignment horizontal="center" vertical="center" wrapText="1"/>
    </xf>
    <xf numFmtId="0" fontId="85" fillId="0" borderId="24" xfId="4" applyFont="1" applyBorder="1" applyAlignment="1">
      <alignment horizontal="center" vertical="center" wrapText="1"/>
    </xf>
    <xf numFmtId="0" fontId="85" fillId="0" borderId="25" xfId="4" applyFont="1" applyBorder="1" applyAlignment="1">
      <alignment horizontal="center" vertical="center" wrapText="1"/>
    </xf>
    <xf numFmtId="0" fontId="110" fillId="0" borderId="4" xfId="4" applyFont="1" applyBorder="1" applyAlignment="1">
      <alignment horizontal="center" vertical="center" wrapText="1"/>
    </xf>
    <xf numFmtId="4" fontId="83" fillId="3" borderId="22" xfId="4" applyNumberFormat="1" applyFont="1" applyFill="1" applyBorder="1" applyAlignment="1">
      <alignment horizontal="right" vertical="center" wrapText="1"/>
    </xf>
    <xf numFmtId="4" fontId="84" fillId="3" borderId="22" xfId="4" applyNumberFormat="1" applyFont="1" applyFill="1" applyBorder="1" applyAlignment="1">
      <alignment horizontal="right" vertical="center" wrapText="1"/>
    </xf>
    <xf numFmtId="0" fontId="110" fillId="0" borderId="24" xfId="4" applyFont="1" applyBorder="1" applyAlignment="1">
      <alignment horizontal="center" vertical="center" wrapText="1"/>
    </xf>
    <xf numFmtId="4" fontId="84" fillId="3" borderId="26" xfId="4" applyNumberFormat="1" applyFont="1" applyFill="1" applyBorder="1" applyAlignment="1">
      <alignment horizontal="right" vertical="center" wrapText="1"/>
    </xf>
    <xf numFmtId="4" fontId="83" fillId="3" borderId="26" xfId="4" applyNumberFormat="1" applyFont="1" applyFill="1" applyBorder="1" applyAlignment="1">
      <alignment horizontal="right" vertical="center" wrapText="1"/>
    </xf>
    <xf numFmtId="4" fontId="83" fillId="3" borderId="23" xfId="4" applyNumberFormat="1" applyFont="1" applyFill="1" applyBorder="1" applyAlignment="1">
      <alignment horizontal="right" vertical="center" wrapText="1"/>
    </xf>
    <xf numFmtId="0" fontId="110" fillId="0" borderId="24" xfId="4" applyFont="1" applyBorder="1" applyAlignment="1">
      <alignment horizontal="justify" vertical="center" wrapText="1"/>
    </xf>
    <xf numFmtId="4" fontId="83" fillId="3" borderId="24" xfId="4" applyNumberFormat="1" applyFont="1" applyFill="1" applyBorder="1" applyAlignment="1">
      <alignment horizontal="right" vertical="center" wrapText="1"/>
    </xf>
    <xf numFmtId="49" fontId="110" fillId="0" borderId="24" xfId="4" applyNumberFormat="1" applyFont="1" applyBorder="1" applyAlignment="1">
      <alignment horizontal="justify" vertical="center" wrapText="1"/>
    </xf>
    <xf numFmtId="4" fontId="83" fillId="3" borderId="34" xfId="4" applyNumberFormat="1" applyFont="1" applyFill="1" applyBorder="1" applyAlignment="1">
      <alignment horizontal="right" vertical="center" wrapText="1"/>
    </xf>
    <xf numFmtId="0" fontId="110" fillId="0" borderId="4" xfId="4" applyFont="1" applyBorder="1" applyAlignment="1">
      <alignment horizontal="justify" vertical="center" wrapText="1"/>
    </xf>
    <xf numFmtId="0" fontId="110" fillId="0" borderId="0" xfId="4" applyFont="1" applyBorder="1" applyAlignment="1">
      <alignment horizontal="justify" vertical="center" wrapText="1"/>
    </xf>
    <xf numFmtId="4" fontId="83" fillId="0" borderId="0" xfId="4" applyNumberFormat="1" applyFont="1" applyFill="1" applyBorder="1" applyAlignment="1">
      <alignment horizontal="right" vertical="center" wrapText="1"/>
    </xf>
    <xf numFmtId="0" fontId="3" fillId="0" borderId="13" xfId="4" applyFont="1" applyFill="1" applyBorder="1" applyAlignment="1">
      <alignment horizontal="center" vertical="center" wrapText="1"/>
    </xf>
    <xf numFmtId="49" fontId="110" fillId="0" borderId="24" xfId="4" applyNumberFormat="1" applyFont="1" applyBorder="1" applyAlignment="1">
      <alignment horizontal="center" vertical="center" wrapText="1"/>
    </xf>
    <xf numFmtId="4" fontId="83" fillId="3" borderId="25" xfId="4" applyNumberFormat="1" applyFont="1" applyFill="1" applyBorder="1" applyAlignment="1">
      <alignment horizontal="right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86" fillId="3" borderId="26" xfId="4" applyNumberFormat="1" applyFont="1" applyFill="1" applyBorder="1" applyAlignment="1">
      <alignment horizontal="right" vertical="center" wrapText="1"/>
    </xf>
    <xf numFmtId="49" fontId="49" fillId="0" borderId="0" xfId="4" applyNumberFormat="1" applyFont="1" applyAlignment="1">
      <alignment horizontal="left" vertical="center"/>
    </xf>
    <xf numFmtId="4" fontId="98" fillId="0" borderId="0" xfId="4" applyNumberFormat="1" applyFont="1" applyFill="1" applyAlignment="1">
      <alignment horizontal="left" vertical="center"/>
    </xf>
    <xf numFmtId="0" fontId="49" fillId="0" borderId="0" xfId="4" applyFont="1" applyAlignment="1">
      <alignment horizontal="left" vertical="center"/>
    </xf>
    <xf numFmtId="0" fontId="3" fillId="0" borderId="14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horizontal="center" vertical="center" wrapText="1" shrinkToFit="1"/>
    </xf>
    <xf numFmtId="0" fontId="3" fillId="0" borderId="12" xfId="4" applyFont="1" applyFill="1" applyBorder="1" applyAlignment="1">
      <alignment horizontal="center" vertical="center" wrapText="1" shrinkToFit="1"/>
    </xf>
    <xf numFmtId="0" fontId="3" fillId="0" borderId="13" xfId="4" applyFont="1" applyFill="1" applyBorder="1" applyAlignment="1">
      <alignment horizontal="center" vertical="center" wrapText="1" shrinkToFit="1"/>
    </xf>
    <xf numFmtId="4" fontId="85" fillId="3" borderId="26" xfId="4" applyNumberFormat="1" applyFont="1" applyFill="1" applyBorder="1" applyAlignment="1">
      <alignment horizontal="right" vertical="center" wrapText="1"/>
    </xf>
    <xf numFmtId="4" fontId="51" fillId="3" borderId="22" xfId="4" applyNumberFormat="1" applyFont="1" applyFill="1" applyBorder="1" applyAlignment="1">
      <alignment horizontal="right" vertical="center" wrapText="1"/>
    </xf>
    <xf numFmtId="4" fontId="51" fillId="3" borderId="26" xfId="4" applyNumberFormat="1" applyFont="1" applyFill="1" applyBorder="1" applyAlignment="1">
      <alignment horizontal="right" vertical="center" wrapText="1"/>
    </xf>
    <xf numFmtId="0" fontId="1" fillId="0" borderId="0" xfId="2" applyFill="1" applyAlignment="1">
      <alignment horizontal="center" vertical="center"/>
    </xf>
    <xf numFmtId="2" fontId="1" fillId="0" borderId="0" xfId="2" applyNumberFormat="1" applyFill="1" applyAlignment="1">
      <alignment horizontal="center" vertical="center"/>
    </xf>
    <xf numFmtId="0" fontId="12" fillId="0" borderId="0" xfId="4" applyFont="1" applyFill="1" applyAlignment="1">
      <alignment horizontal="right" vertical="center"/>
    </xf>
    <xf numFmtId="0" fontId="38" fillId="0" borderId="0" xfId="2" applyFont="1" applyFill="1" applyAlignment="1">
      <alignment horizontal="center" vertical="center"/>
    </xf>
    <xf numFmtId="169" fontId="119" fillId="0" borderId="0" xfId="2" applyNumberFormat="1" applyFont="1" applyFill="1" applyAlignment="1">
      <alignment horizontal="center" vertical="center"/>
    </xf>
    <xf numFmtId="0" fontId="49" fillId="3" borderId="0" xfId="4" applyFont="1" applyFill="1" applyAlignment="1">
      <alignment vertical="center"/>
    </xf>
    <xf numFmtId="0" fontId="122" fillId="15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9" fillId="4" borderId="0" xfId="0" applyFont="1" applyFill="1" applyAlignment="1" applyProtection="1">
      <alignment horizontal="center" vertical="center"/>
      <protection hidden="1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167" fontId="7" fillId="0" borderId="0" xfId="0" applyNumberFormat="1" applyFont="1" applyBorder="1" applyAlignment="1" applyProtection="1">
      <alignment vertical="center"/>
      <protection hidden="1"/>
    </xf>
    <xf numFmtId="167" fontId="7" fillId="0" borderId="0" xfId="0" applyNumberFormat="1" applyFont="1" applyFill="1" applyBorder="1" applyAlignment="1" applyProtection="1">
      <alignment vertical="center"/>
      <protection hidden="1"/>
    </xf>
    <xf numFmtId="167" fontId="7" fillId="0" borderId="0" xfId="0" applyNumberFormat="1" applyFont="1" applyAlignment="1" applyProtection="1">
      <alignment horizontal="right" vertical="center"/>
      <protection hidden="1"/>
    </xf>
    <xf numFmtId="0" fontId="67" fillId="0" borderId="0" xfId="0" applyFont="1" applyAlignment="1" applyProtection="1">
      <alignment horizontal="center" vertical="center"/>
      <protection hidden="1"/>
    </xf>
    <xf numFmtId="170" fontId="12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0" xfId="0" applyNumberFormat="1" applyFont="1" applyBorder="1" applyAlignment="1" applyProtection="1">
      <alignment horizontal="right" vertical="center"/>
      <protection hidden="1"/>
    </xf>
    <xf numFmtId="0" fontId="116" fillId="0" borderId="0" xfId="0" applyFont="1" applyAlignment="1" applyProtection="1">
      <alignment horizontal="center" vertical="center"/>
      <protection hidden="1"/>
    </xf>
    <xf numFmtId="0" fontId="23" fillId="2" borderId="7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0" fontId="7" fillId="0" borderId="0" xfId="0" applyNumberFormat="1" applyFont="1" applyBorder="1" applyAlignment="1" applyProtection="1">
      <alignment horizontal="right"/>
      <protection hidden="1"/>
    </xf>
    <xf numFmtId="167" fontId="7" fillId="0" borderId="0" xfId="0" applyNumberFormat="1" applyFont="1" applyBorder="1" applyAlignment="1" applyProtection="1">
      <alignment horizontal="left"/>
      <protection hidden="1"/>
    </xf>
    <xf numFmtId="167" fontId="7" fillId="0" borderId="0" xfId="0" applyNumberFormat="1" applyFont="1" applyProtection="1"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173" fontId="7" fillId="2" borderId="3" xfId="0" applyNumberFormat="1" applyFont="1" applyFill="1" applyBorder="1" applyAlignment="1" applyProtection="1">
      <alignment horizontal="right" vertical="center" wrapText="1"/>
      <protection hidden="1"/>
    </xf>
    <xf numFmtId="167" fontId="7" fillId="2" borderId="21" xfId="0" applyNumberFormat="1" applyFont="1" applyFill="1" applyBorder="1" applyAlignment="1" applyProtection="1">
      <alignment horizontal="left" vertical="center"/>
      <protection hidden="1"/>
    </xf>
    <xf numFmtId="167" fontId="7" fillId="0" borderId="0" xfId="0" applyNumberFormat="1" applyFont="1" applyBorder="1" applyAlignment="1" applyProtection="1">
      <alignment horizontal="center"/>
      <protection hidden="1"/>
    </xf>
    <xf numFmtId="167" fontId="7" fillId="0" borderId="0" xfId="0" applyNumberFormat="1" applyFont="1" applyAlignment="1" applyProtection="1">
      <alignment vertical="center"/>
      <protection hidden="1"/>
    </xf>
    <xf numFmtId="0" fontId="67" fillId="0" borderId="4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167" fontId="7" fillId="0" borderId="4" xfId="0" applyNumberFormat="1" applyFont="1" applyBorder="1" applyAlignment="1" applyProtection="1">
      <alignment horizontal="center" vertical="center" wrapText="1"/>
      <protection hidden="1"/>
    </xf>
    <xf numFmtId="167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167" fontId="13" fillId="0" borderId="0" xfId="0" applyNumberFormat="1" applyFont="1" applyFill="1" applyBorder="1" applyAlignment="1" applyProtection="1">
      <alignment vertical="center"/>
      <protection hidden="1"/>
    </xf>
    <xf numFmtId="0" fontId="116" fillId="0" borderId="0" xfId="0" applyFont="1" applyFill="1" applyBorder="1" applyAlignment="1" applyProtection="1">
      <alignment horizontal="center" vertical="center"/>
      <protection hidden="1"/>
    </xf>
    <xf numFmtId="167" fontId="12" fillId="5" borderId="0" xfId="0" applyNumberFormat="1" applyFont="1" applyFill="1" applyAlignment="1" applyProtection="1">
      <alignment horizontal="center" vertical="center"/>
      <protection hidden="1"/>
    </xf>
    <xf numFmtId="9" fontId="7" fillId="0" borderId="0" xfId="0" applyNumberFormat="1" applyFont="1" applyAlignment="1" applyProtection="1">
      <alignment horizontal="center" vertical="center"/>
      <protection hidden="1"/>
    </xf>
    <xf numFmtId="0" fontId="67" fillId="0" borderId="7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 applyProtection="1">
      <alignment horizontal="left" vertical="center" wrapText="1"/>
      <protection hidden="1"/>
    </xf>
    <xf numFmtId="0" fontId="7" fillId="0" borderId="7" xfId="0" applyFont="1" applyFill="1" applyBorder="1" applyAlignment="1" applyProtection="1">
      <alignment horizontal="left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4" fontId="7" fillId="5" borderId="7" xfId="0" applyNumberFormat="1" applyFont="1" applyFill="1" applyBorder="1" applyAlignment="1" applyProtection="1">
      <alignment horizontal="center" vertical="center" wrapText="1"/>
      <protection hidden="1"/>
    </xf>
    <xf numFmtId="167" fontId="23" fillId="0" borderId="9" xfId="0" applyNumberFormat="1" applyFont="1" applyFill="1" applyBorder="1" applyAlignment="1" applyProtection="1">
      <alignment horizontal="right" vertical="center" wrapText="1"/>
      <protection hidden="1"/>
    </xf>
    <xf numFmtId="167" fontId="7" fillId="0" borderId="7" xfId="0" applyNumberFormat="1" applyFont="1" applyFill="1" applyBorder="1" applyAlignment="1" applyProtection="1">
      <alignment horizontal="right" vertical="center" wrapText="1"/>
      <protection hidden="1"/>
    </xf>
    <xf numFmtId="167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167" fontId="7" fillId="0" borderId="7" xfId="0" applyNumberFormat="1" applyFont="1" applyFill="1" applyBorder="1" applyAlignment="1" applyProtection="1">
      <alignment vertical="center"/>
      <protection hidden="1"/>
    </xf>
    <xf numFmtId="167" fontId="23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167" fontId="23" fillId="0" borderId="8" xfId="0" applyNumberFormat="1" applyFont="1" applyFill="1" applyBorder="1" applyAlignment="1" applyProtection="1">
      <alignment horizontal="left" vertical="center" wrapText="1"/>
      <protection hidden="1"/>
    </xf>
    <xf numFmtId="4" fontId="7" fillId="0" borderId="0" xfId="0" applyNumberFormat="1" applyFont="1" applyFill="1" applyAlignment="1" applyProtection="1">
      <alignment horizontal="center" vertical="center"/>
      <protection hidden="1"/>
    </xf>
    <xf numFmtId="0" fontId="67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37" fillId="0" borderId="17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4" fontId="7" fillId="5" borderId="7" xfId="0" applyNumberFormat="1" applyFont="1" applyFill="1" applyBorder="1" applyAlignment="1" applyProtection="1">
      <alignment horizontal="center" vertical="center"/>
      <protection hidden="1"/>
    </xf>
    <xf numFmtId="167" fontId="23" fillId="6" borderId="9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7" xfId="0" applyFont="1" applyBorder="1" applyAlignment="1" applyProtection="1">
      <alignment horizontal="left" vertical="center" wrapText="1"/>
      <protection hidden="1"/>
    </xf>
    <xf numFmtId="167" fontId="23" fillId="6" borderId="7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167" fontId="23" fillId="6" borderId="7" xfId="0" applyNumberFormat="1" applyFont="1" applyFill="1" applyBorder="1" applyAlignment="1" applyProtection="1">
      <alignment vertical="center"/>
      <protection hidden="1"/>
    </xf>
    <xf numFmtId="0" fontId="67" fillId="0" borderId="0" xfId="0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Fill="1" applyBorder="1" applyAlignment="1" applyProtection="1">
      <alignment horizontal="left" vertical="center" wrapText="1"/>
      <protection hidden="1"/>
    </xf>
    <xf numFmtId="167" fontId="7" fillId="0" borderId="0" xfId="0" applyNumberFormat="1" applyFont="1" applyBorder="1" applyAlignment="1" applyProtection="1">
      <alignment horizontal="center" vertical="center"/>
      <protection hidden="1"/>
    </xf>
    <xf numFmtId="4" fontId="7" fillId="0" borderId="7" xfId="0" applyNumberFormat="1" applyFont="1" applyBorder="1" applyAlignment="1" applyProtection="1">
      <alignment horizontal="center" vertical="center"/>
      <protection hidden="1"/>
    </xf>
    <xf numFmtId="167" fontId="23" fillId="6" borderId="9" xfId="0" applyNumberFormat="1" applyFont="1" applyFill="1" applyBorder="1" applyAlignment="1" applyProtection="1">
      <alignment horizontal="right" vertical="center"/>
      <protection hidden="1"/>
    </xf>
    <xf numFmtId="167" fontId="23" fillId="6" borderId="7" xfId="0" applyNumberFormat="1" applyFont="1" applyFill="1" applyBorder="1" applyAlignment="1" applyProtection="1">
      <alignment horizontal="right" vertical="center"/>
      <protection hidden="1"/>
    </xf>
    <xf numFmtId="0" fontId="67" fillId="0" borderId="13" xfId="0" applyFont="1" applyFill="1" applyBorder="1" applyAlignment="1" applyProtection="1">
      <alignment horizontal="center" vertical="center" wrapText="1"/>
      <protection hidden="1"/>
    </xf>
    <xf numFmtId="4" fontId="10" fillId="0" borderId="7" xfId="0" applyNumberFormat="1" applyFont="1" applyFill="1" applyBorder="1" applyAlignment="1" applyProtection="1">
      <alignment horizontal="center" vertical="center" wrapText="1"/>
      <protection hidden="1"/>
    </xf>
    <xf numFmtId="3" fontId="10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8" fillId="7" borderId="7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2" fontId="7" fillId="5" borderId="7" xfId="0" applyNumberFormat="1" applyFont="1" applyFill="1" applyBorder="1" applyAlignment="1" applyProtection="1">
      <alignment horizontal="center" vertical="center"/>
      <protection hidden="1"/>
    </xf>
    <xf numFmtId="167" fontId="23" fillId="0" borderId="9" xfId="0" applyNumberFormat="1" applyFont="1" applyBorder="1" applyAlignment="1" applyProtection="1">
      <alignment vertical="center"/>
      <protection hidden="1"/>
    </xf>
    <xf numFmtId="167" fontId="23" fillId="0" borderId="7" xfId="0" applyNumberFormat="1" applyFont="1" applyBorder="1" applyAlignment="1" applyProtection="1">
      <alignment vertical="center"/>
      <protection hidden="1"/>
    </xf>
    <xf numFmtId="0" fontId="7" fillId="0" borderId="7" xfId="0" applyFont="1" applyBorder="1" applyAlignment="1" applyProtection="1">
      <alignment horizontal="left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167" fontId="23" fillId="6" borderId="8" xfId="0" applyNumberFormat="1" applyFont="1" applyFill="1" applyBorder="1" applyAlignment="1" applyProtection="1">
      <alignment vertical="center"/>
      <protection hidden="1"/>
    </xf>
    <xf numFmtId="167" fontId="23" fillId="0" borderId="8" xfId="0" applyNumberFormat="1" applyFont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167" fontId="7" fillId="0" borderId="7" xfId="0" applyNumberFormat="1" applyFont="1" applyFill="1" applyBorder="1" applyAlignment="1" applyProtection="1">
      <alignment horizontal="left" vertical="center" wrapText="1"/>
      <protection hidden="1"/>
    </xf>
    <xf numFmtId="167" fontId="7" fillId="0" borderId="7" xfId="0" applyNumberFormat="1" applyFont="1" applyBorder="1" applyAlignment="1" applyProtection="1">
      <alignment horizontal="center" vertical="center"/>
      <protection hidden="1"/>
    </xf>
    <xf numFmtId="167" fontId="23" fillId="0" borderId="7" xfId="0" applyNumberFormat="1" applyFont="1" applyFill="1" applyBorder="1" applyAlignment="1" applyProtection="1">
      <alignment vertical="center"/>
      <protection hidden="1"/>
    </xf>
    <xf numFmtId="0" fontId="8" fillId="0" borderId="17" xfId="0" applyFont="1" applyBorder="1" applyAlignment="1" applyProtection="1">
      <alignment horizontal="left" vertical="center" wrapText="1"/>
      <protection hidden="1"/>
    </xf>
    <xf numFmtId="167" fontId="7" fillId="0" borderId="17" xfId="0" applyNumberFormat="1" applyFont="1" applyBorder="1" applyAlignment="1" applyProtection="1">
      <alignment horizontal="center" vertical="center"/>
      <protection hidden="1"/>
    </xf>
    <xf numFmtId="167" fontId="7" fillId="0" borderId="45" xfId="0" applyNumberFormat="1" applyFont="1" applyFill="1" applyBorder="1" applyAlignment="1" applyProtection="1">
      <alignment horizontal="right" vertical="center" wrapText="1"/>
      <protection hidden="1"/>
    </xf>
    <xf numFmtId="167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167" fontId="7" fillId="0" borderId="0" xfId="0" applyNumberFormat="1" applyFont="1" applyAlignment="1" applyProtection="1">
      <alignment horizontal="center" vertical="center"/>
      <protection hidden="1"/>
    </xf>
    <xf numFmtId="167" fontId="7" fillId="0" borderId="7" xfId="0" applyNumberFormat="1" applyFont="1" applyBorder="1" applyAlignment="1" applyProtection="1">
      <alignment horizontal="left" vertical="center" wrapText="1"/>
      <protection hidden="1"/>
    </xf>
    <xf numFmtId="167" fontId="7" fillId="0" borderId="7" xfId="0" applyNumberFormat="1" applyFont="1" applyBorder="1" applyAlignment="1" applyProtection="1">
      <alignment horizontal="center" vertical="center" wrapText="1"/>
      <protection hidden="1"/>
    </xf>
    <xf numFmtId="1" fontId="7" fillId="5" borderId="7" xfId="0" applyNumberFormat="1" applyFont="1" applyFill="1" applyBorder="1" applyAlignment="1" applyProtection="1">
      <alignment horizontal="center" vertical="center"/>
      <protection hidden="1"/>
    </xf>
    <xf numFmtId="49" fontId="7" fillId="0" borderId="7" xfId="2" applyNumberFormat="1" applyFont="1" applyFill="1" applyBorder="1" applyAlignment="1" applyProtection="1">
      <alignment horizontal="left" vertical="center" wrapText="1"/>
      <protection hidden="1"/>
    </xf>
    <xf numFmtId="3" fontId="7" fillId="5" borderId="7" xfId="0" applyNumberFormat="1" applyFont="1" applyFill="1" applyBorder="1" applyAlignment="1" applyProtection="1">
      <alignment horizontal="center" vertical="center"/>
      <protection hidden="1"/>
    </xf>
    <xf numFmtId="1" fontId="8" fillId="0" borderId="7" xfId="0" applyNumberFormat="1" applyFont="1" applyBorder="1" applyAlignment="1" applyProtection="1">
      <alignment horizontal="left" vertical="center" wrapText="1"/>
      <protection hidden="1"/>
    </xf>
    <xf numFmtId="167" fontId="23" fillId="0" borderId="8" xfId="0" applyNumberFormat="1" applyFont="1" applyFill="1" applyBorder="1" applyAlignment="1" applyProtection="1">
      <alignment vertical="center"/>
      <protection hidden="1"/>
    </xf>
    <xf numFmtId="0" fontId="7" fillId="5" borderId="7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1" fontId="7" fillId="0" borderId="7" xfId="0" applyNumberFormat="1" applyFont="1" applyBorder="1" applyAlignment="1" applyProtection="1">
      <alignment horizontal="left" vertical="center" wrapText="1"/>
      <protection hidden="1"/>
    </xf>
    <xf numFmtId="0" fontId="10" fillId="5" borderId="7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7" xfId="0" applyNumberFormat="1" applyFont="1" applyBorder="1" applyAlignment="1" applyProtection="1">
      <alignment horizontal="center" vertical="center"/>
      <protection hidden="1"/>
    </xf>
    <xf numFmtId="168" fontId="23" fillId="2" borderId="9" xfId="0" applyNumberFormat="1" applyFont="1" applyFill="1" applyBorder="1" applyAlignment="1" applyProtection="1">
      <alignment vertical="center"/>
      <protection hidden="1"/>
    </xf>
    <xf numFmtId="168" fontId="23" fillId="2" borderId="7" xfId="0" applyNumberFormat="1" applyFont="1" applyFill="1" applyBorder="1" applyAlignment="1" applyProtection="1">
      <alignment vertical="center"/>
      <protection hidden="1"/>
    </xf>
    <xf numFmtId="49" fontId="8" fillId="0" borderId="7" xfId="0" applyNumberFormat="1" applyFont="1" applyBorder="1" applyAlignment="1" applyProtection="1">
      <alignment horizontal="left" vertical="center" wrapText="1"/>
      <protection hidden="1"/>
    </xf>
    <xf numFmtId="1" fontId="7" fillId="2" borderId="7" xfId="0" applyNumberFormat="1" applyFont="1" applyFill="1" applyBorder="1" applyAlignment="1" applyProtection="1">
      <alignment horizontal="left" vertical="center" wrapText="1"/>
      <protection hidden="1"/>
    </xf>
    <xf numFmtId="3" fontId="36" fillId="5" borderId="7" xfId="0" applyNumberFormat="1" applyFont="1" applyFill="1" applyBorder="1" applyAlignment="1" applyProtection="1">
      <alignment horizontal="center" vertical="center" wrapText="1"/>
      <protection hidden="1"/>
    </xf>
    <xf numFmtId="1" fontId="118" fillId="0" borderId="7" xfId="0" applyNumberFormat="1" applyFont="1" applyBorder="1" applyAlignment="1" applyProtection="1">
      <alignment horizontal="left" vertical="center" wrapText="1"/>
      <protection hidden="1"/>
    </xf>
    <xf numFmtId="1" fontId="117" fillId="0" borderId="7" xfId="0" applyNumberFormat="1" applyFont="1" applyBorder="1" applyAlignment="1" applyProtection="1">
      <alignment horizontal="left" vertical="center" wrapText="1"/>
      <protection hidden="1"/>
    </xf>
    <xf numFmtId="0" fontId="118" fillId="0" borderId="7" xfId="0" applyFont="1" applyBorder="1" applyAlignment="1" applyProtection="1">
      <alignment horizontal="left" vertical="center" wrapText="1"/>
      <protection hidden="1"/>
    </xf>
    <xf numFmtId="1" fontId="7" fillId="0" borderId="8" xfId="0" applyNumberFormat="1" applyFont="1" applyBorder="1" applyAlignment="1" applyProtection="1">
      <alignment horizontal="left" vertical="center" wrapText="1"/>
      <protection hidden="1"/>
    </xf>
    <xf numFmtId="0" fontId="7" fillId="0" borderId="8" xfId="0" applyFont="1" applyBorder="1" applyAlignment="1" applyProtection="1">
      <alignment horizontal="left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vertical="center"/>
      <protection hidden="1"/>
    </xf>
    <xf numFmtId="168" fontId="23" fillId="2" borderId="8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167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left" vertical="center" wrapText="1"/>
      <protection hidden="1"/>
    </xf>
    <xf numFmtId="0" fontId="7" fillId="0" borderId="9" xfId="0" applyFont="1" applyBorder="1" applyAlignment="1" applyProtection="1">
      <alignment horizontal="left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166" fontId="23" fillId="0" borderId="9" xfId="0" applyNumberFormat="1" applyFont="1" applyFill="1" applyBorder="1" applyAlignment="1" applyProtection="1">
      <alignment horizontal="right" vertical="center" wrapText="1"/>
      <protection hidden="1"/>
    </xf>
    <xf numFmtId="166" fontId="23" fillId="0" borderId="7" xfId="0" applyNumberFormat="1" applyFont="1" applyFill="1" applyBorder="1" applyAlignment="1" applyProtection="1">
      <alignment horizontal="right" vertical="center" wrapText="1"/>
      <protection hidden="1"/>
    </xf>
    <xf numFmtId="171" fontId="23" fillId="2" borderId="7" xfId="0" applyNumberFormat="1" applyFont="1" applyFill="1" applyBorder="1" applyAlignment="1" applyProtection="1">
      <alignment horizontal="right" vertical="center" wrapText="1"/>
      <protection hidden="1"/>
    </xf>
    <xf numFmtId="2" fontId="8" fillId="0" borderId="13" xfId="0" applyNumberFormat="1" applyFont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horizontal="left" vertical="center" wrapText="1"/>
      <protection hidden="1"/>
    </xf>
    <xf numFmtId="2" fontId="7" fillId="0" borderId="0" xfId="0" applyNumberFormat="1" applyFont="1" applyBorder="1" applyAlignment="1" applyProtection="1">
      <alignment vertical="center"/>
      <protection hidden="1"/>
    </xf>
    <xf numFmtId="167" fontId="12" fillId="5" borderId="0" xfId="0" applyNumberFormat="1" applyFont="1" applyFill="1" applyBorder="1" applyAlignment="1" applyProtection="1">
      <alignment horizontal="center" vertical="center"/>
      <protection hidden="1"/>
    </xf>
    <xf numFmtId="168" fontId="23" fillId="2" borderId="9" xfId="0" applyNumberFormat="1" applyFont="1" applyFill="1" applyBorder="1" applyAlignment="1" applyProtection="1">
      <alignment horizontal="right" vertical="center" wrapText="1"/>
      <protection hidden="1"/>
    </xf>
    <xf numFmtId="168" fontId="23" fillId="2" borderId="7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7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167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7" xfId="0" applyFont="1" applyFill="1" applyBorder="1" applyAlignment="1" applyProtection="1">
      <alignment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 indent="2"/>
      <protection hidden="1"/>
    </xf>
    <xf numFmtId="2" fontId="23" fillId="0" borderId="7" xfId="0" applyNumberFormat="1" applyFont="1" applyFill="1" applyBorder="1" applyAlignment="1" applyProtection="1">
      <alignment vertical="center"/>
      <protection hidden="1"/>
    </xf>
    <xf numFmtId="0" fontId="67" fillId="0" borderId="0" xfId="0" applyFont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2" fillId="0" borderId="7" xfId="3" applyFont="1" applyFill="1" applyBorder="1" applyAlignment="1" applyProtection="1">
      <alignment horizontal="left" vertical="justify" wrapText="1"/>
      <protection hidden="1"/>
    </xf>
    <xf numFmtId="4" fontId="23" fillId="6" borderId="9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0" borderId="7" xfId="3" applyFont="1" applyBorder="1" applyAlignment="1" applyProtection="1">
      <alignment horizontal="left" vertical="justify" wrapText="1"/>
      <protection hidden="1"/>
    </xf>
    <xf numFmtId="4" fontId="23" fillId="0" borderId="9" xfId="0" applyNumberFormat="1" applyFont="1" applyFill="1" applyBorder="1" applyAlignment="1" applyProtection="1">
      <alignment horizontal="right" vertical="center" wrapText="1"/>
      <protection hidden="1"/>
    </xf>
    <xf numFmtId="4" fontId="23" fillId="0" borderId="7" xfId="0" applyNumberFormat="1" applyFont="1" applyBorder="1" applyAlignment="1" applyProtection="1">
      <alignment horizontal="right" vertical="center" wrapText="1"/>
      <protection hidden="1"/>
    </xf>
    <xf numFmtId="167" fontId="7" fillId="6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5" borderId="7" xfId="0" applyFont="1" applyFill="1" applyBorder="1" applyAlignment="1" applyProtection="1">
      <alignment horizontal="center" vertical="center" wrapText="1"/>
      <protection hidden="1"/>
    </xf>
    <xf numFmtId="4" fontId="23" fillId="0" borderId="7" xfId="0" applyNumberFormat="1" applyFont="1" applyFill="1" applyBorder="1" applyAlignment="1" applyProtection="1">
      <alignment horizontal="right" vertical="center" wrapText="1"/>
      <protection hidden="1"/>
    </xf>
    <xf numFmtId="4" fontId="23" fillId="0" borderId="8" xfId="0" applyNumberFormat="1" applyFont="1" applyFill="1" applyBorder="1" applyAlignment="1" applyProtection="1">
      <alignment horizontal="right" vertical="center" wrapText="1"/>
      <protection hidden="1"/>
    </xf>
    <xf numFmtId="167" fontId="7" fillId="0" borderId="0" xfId="0" applyNumberFormat="1" applyFont="1" applyFill="1" applyAlignment="1" applyProtection="1">
      <alignment vertical="center"/>
      <protection hidden="1"/>
    </xf>
    <xf numFmtId="0" fontId="67" fillId="0" borderId="0" xfId="0" applyFont="1" applyAlignment="1" applyProtection="1">
      <alignment horizontal="left" vertical="center" wrapText="1"/>
      <protection hidden="1"/>
    </xf>
    <xf numFmtId="0" fontId="53" fillId="0" borderId="0" xfId="0" applyFont="1" applyFill="1" applyAlignment="1" applyProtection="1">
      <alignment horizontal="left" vertical="center" wrapText="1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left" vertical="center" wrapText="1"/>
      <protection hidden="1"/>
    </xf>
    <xf numFmtId="167" fontId="29" fillId="0" borderId="12" xfId="0" applyNumberFormat="1" applyFont="1" applyFill="1" applyBorder="1" applyAlignment="1" applyProtection="1">
      <alignment horizontal="right" vertical="center" wrapText="1"/>
      <protection hidden="1"/>
    </xf>
    <xf numFmtId="167" fontId="7" fillId="0" borderId="12" xfId="0" applyNumberFormat="1" applyFont="1" applyBorder="1" applyAlignment="1" applyProtection="1">
      <alignment horizontal="center" vertical="center"/>
      <protection hidden="1"/>
    </xf>
    <xf numFmtId="167" fontId="14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167" fontId="29" fillId="0" borderId="0" xfId="0" applyNumberFormat="1" applyFont="1" applyFill="1" applyBorder="1" applyAlignment="1" applyProtection="1">
      <alignment horizontal="right" vertical="center" wrapText="1"/>
      <protection hidden="1"/>
    </xf>
    <xf numFmtId="167" fontId="14" fillId="0" borderId="0" xfId="0" applyNumberFormat="1" applyFont="1" applyFill="1" applyBorder="1" applyAlignment="1" applyProtection="1">
      <alignment horizontal="right" vertical="center" wrapText="1"/>
      <protection hidden="1"/>
    </xf>
    <xf numFmtId="167" fontId="8" fillId="0" borderId="0" xfId="0" applyNumberFormat="1" applyFont="1" applyAlignment="1" applyProtection="1">
      <alignment horizontal="center" vertical="center"/>
      <protection hidden="1"/>
    </xf>
    <xf numFmtId="0" fontId="21" fillId="0" borderId="34" xfId="0" applyFont="1" applyFill="1" applyBorder="1" applyAlignment="1" applyProtection="1">
      <alignment horizontal="right" vertical="center"/>
      <protection hidden="1"/>
    </xf>
    <xf numFmtId="170" fontId="38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right" vertical="center"/>
      <protection hidden="1"/>
    </xf>
    <xf numFmtId="170" fontId="38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116" fillId="0" borderId="0" xfId="0" applyNumberFormat="1" applyFont="1" applyAlignment="1" applyProtection="1">
      <alignment horizontal="center" vertical="center"/>
      <protection hidden="1"/>
    </xf>
    <xf numFmtId="167" fontId="12" fillId="0" borderId="0" xfId="0" applyNumberFormat="1" applyFont="1" applyBorder="1" applyAlignment="1" applyProtection="1">
      <alignment horizontal="right" vertical="center"/>
      <protection hidden="1"/>
    </xf>
    <xf numFmtId="167" fontId="12" fillId="0" borderId="0" xfId="0" applyNumberFormat="1" applyFont="1" applyFill="1" applyBorder="1" applyAlignment="1" applyProtection="1">
      <alignment horizontal="center" vertical="center"/>
      <protection hidden="1"/>
    </xf>
    <xf numFmtId="167" fontId="12" fillId="0" borderId="0" xfId="0" applyNumberFormat="1" applyFont="1" applyAlignment="1" applyProtection="1">
      <alignment horizontal="center" vertical="center"/>
      <protection hidden="1"/>
    </xf>
    <xf numFmtId="170" fontId="5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167" fontId="9" fillId="0" borderId="0" xfId="0" applyNumberFormat="1" applyFont="1" applyAlignment="1" applyProtection="1">
      <alignment horizontal="center" vertical="center" wrapText="1"/>
      <protection hidden="1"/>
    </xf>
    <xf numFmtId="167" fontId="10" fillId="0" borderId="7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right" vertical="center"/>
      <protection hidden="1"/>
    </xf>
    <xf numFmtId="167" fontId="9" fillId="0" borderId="0" xfId="0" applyNumberFormat="1" applyFont="1" applyBorder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1" fontId="7" fillId="0" borderId="0" xfId="0" applyNumberFormat="1" applyFont="1" applyBorder="1" applyAlignment="1" applyProtection="1">
      <alignment horizontal="center" vertical="center"/>
      <protection hidden="1"/>
    </xf>
    <xf numFmtId="1" fontId="7" fillId="0" borderId="0" xfId="0" applyNumberFormat="1" applyFont="1" applyFill="1" applyBorder="1" applyAlignment="1" applyProtection="1">
      <alignment vertical="center"/>
      <protection hidden="1"/>
    </xf>
    <xf numFmtId="1" fontId="9" fillId="0" borderId="0" xfId="0" applyNumberFormat="1" applyFont="1" applyAlignment="1" applyProtection="1">
      <alignment horizontal="center" vertical="center" wrapText="1"/>
      <protection hidden="1"/>
    </xf>
    <xf numFmtId="0" fontId="62" fillId="0" borderId="0" xfId="0" applyFont="1" applyAlignment="1" applyProtection="1">
      <alignment horizontal="right" vertical="center"/>
      <protection hidden="1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61" fillId="2" borderId="0" xfId="0" applyFont="1" applyFill="1" applyAlignment="1" applyProtection="1">
      <alignment horizontal="right" vertical="center"/>
      <protection hidden="1"/>
    </xf>
    <xf numFmtId="167" fontId="16" fillId="0" borderId="4" xfId="0" applyNumberFormat="1" applyFont="1" applyBorder="1" applyAlignment="1" applyProtection="1">
      <alignment horizontal="right" vertical="center" wrapText="1"/>
      <protection hidden="1"/>
    </xf>
    <xf numFmtId="167" fontId="15" fillId="0" borderId="0" xfId="0" applyNumberFormat="1" applyFont="1" applyBorder="1" applyAlignment="1" applyProtection="1">
      <alignment horizontal="right" vertical="center" wrapText="1"/>
      <protection hidden="1"/>
    </xf>
    <xf numFmtId="0" fontId="63" fillId="0" borderId="0" xfId="0" applyFont="1" applyAlignment="1" applyProtection="1">
      <alignment horizontal="right" vertical="center"/>
      <protection hidden="1"/>
    </xf>
    <xf numFmtId="0" fontId="64" fillId="0" borderId="0" xfId="0" applyFont="1" applyAlignment="1" applyProtection="1">
      <alignment horizontal="right" vertical="center"/>
      <protection hidden="1"/>
    </xf>
    <xf numFmtId="167" fontId="9" fillId="0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1" fillId="2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67" fontId="17" fillId="0" borderId="0" xfId="0" applyNumberFormat="1" applyFont="1" applyFill="1" applyAlignment="1" applyProtection="1">
      <alignment vertical="center"/>
      <protection hidden="1"/>
    </xf>
    <xf numFmtId="167" fontId="12" fillId="0" borderId="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locked="0" hidden="1"/>
    </xf>
    <xf numFmtId="0" fontId="7" fillId="0" borderId="7" xfId="0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7" fillId="0" borderId="7" xfId="0" applyFont="1" applyBorder="1" applyAlignment="1" applyProtection="1">
      <alignment horizontal="center" vertical="center"/>
      <protection locked="0" hidden="1"/>
    </xf>
    <xf numFmtId="4" fontId="7" fillId="0" borderId="0" xfId="0" applyNumberFormat="1" applyFont="1" applyBorder="1" applyAlignment="1" applyProtection="1">
      <alignment horizontal="center" vertical="center"/>
      <protection locked="0" hidden="1"/>
    </xf>
    <xf numFmtId="4" fontId="7" fillId="0" borderId="7" xfId="0" applyNumberFormat="1" applyFont="1" applyBorder="1" applyAlignment="1" applyProtection="1">
      <alignment horizontal="center" vertical="center"/>
      <protection locked="0" hidden="1"/>
    </xf>
    <xf numFmtId="4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3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" fontId="7" fillId="0" borderId="7" xfId="0" applyNumberFormat="1" applyFont="1" applyFill="1" applyBorder="1" applyAlignment="1" applyProtection="1">
      <alignment horizontal="center" vertical="center"/>
      <protection locked="0" hidden="1"/>
    </xf>
    <xf numFmtId="0" fontId="7" fillId="0" borderId="7" xfId="0" applyFont="1" applyFill="1" applyBorder="1" applyAlignment="1" applyProtection="1">
      <alignment horizontal="center" vertical="center"/>
      <protection locked="0" hidden="1"/>
    </xf>
    <xf numFmtId="0" fontId="7" fillId="0" borderId="17" xfId="0" applyFont="1" applyBorder="1" applyAlignment="1" applyProtection="1">
      <alignment horizontal="center" vertical="center"/>
      <protection locked="0" hidden="1"/>
    </xf>
    <xf numFmtId="167" fontId="7" fillId="0" borderId="0" xfId="0" applyNumberFormat="1" applyFont="1" applyAlignment="1" applyProtection="1">
      <alignment horizontal="center" vertical="center"/>
      <protection locked="0" hidden="1"/>
    </xf>
    <xf numFmtId="167" fontId="7" fillId="0" borderId="7" xfId="0" applyNumberFormat="1" applyFont="1" applyBorder="1" applyAlignment="1" applyProtection="1">
      <alignment horizontal="center" vertical="center"/>
      <protection locked="0" hidden="1"/>
    </xf>
    <xf numFmtId="1" fontId="7" fillId="0" borderId="7" xfId="0" applyNumberFormat="1" applyFont="1" applyFill="1" applyBorder="1" applyAlignment="1" applyProtection="1">
      <alignment horizontal="center" vertical="center"/>
      <protection locked="0" hidden="1"/>
    </xf>
    <xf numFmtId="3" fontId="7" fillId="0" borderId="7" xfId="0" applyNumberFormat="1" applyFont="1" applyFill="1" applyBorder="1" applyAlignment="1" applyProtection="1">
      <alignment horizontal="center" vertical="center"/>
      <protection locked="0" hidden="1"/>
    </xf>
    <xf numFmtId="3" fontId="36" fillId="5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7" xfId="0" applyFont="1" applyFill="1" applyBorder="1" applyAlignment="1" applyProtection="1">
      <alignment horizontal="center" vertical="center" wrapText="1"/>
      <protection locked="0" hidden="1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Alignment="1" applyProtection="1">
      <alignment horizontal="left" vertical="center" indent="2"/>
      <protection locked="0" hidden="1"/>
    </xf>
    <xf numFmtId="0" fontId="7" fillId="0" borderId="0" xfId="0" applyFont="1" applyAlignment="1" applyProtection="1">
      <alignment horizontal="right" vertical="center"/>
      <protection locked="0" hidden="1"/>
    </xf>
    <xf numFmtId="164" fontId="7" fillId="0" borderId="4" xfId="0" applyNumberFormat="1" applyFont="1" applyBorder="1" applyAlignment="1" applyProtection="1">
      <alignment horizontal="center" vertical="center" wrapText="1"/>
      <protection locked="0" hidden="1"/>
    </xf>
    <xf numFmtId="0" fontId="8" fillId="0" borderId="0" xfId="0" applyFont="1" applyAlignment="1" applyProtection="1">
      <alignment horizontal="center" vertical="center"/>
      <protection locked="0" hidden="1"/>
    </xf>
    <xf numFmtId="9" fontId="30" fillId="0" borderId="0" xfId="0" applyNumberFormat="1" applyFont="1" applyBorder="1" applyAlignment="1" applyProtection="1">
      <alignment horizontal="center" vertical="center"/>
      <protection locked="0" hidden="1"/>
    </xf>
    <xf numFmtId="9" fontId="56" fillId="0" borderId="0" xfId="0" applyNumberFormat="1" applyFont="1" applyBorder="1" applyAlignment="1" applyProtection="1">
      <alignment horizontal="center" vertical="center"/>
      <protection locked="0" hidden="1"/>
    </xf>
    <xf numFmtId="9" fontId="57" fillId="0" borderId="0" xfId="0" applyNumberFormat="1" applyFont="1" applyBorder="1" applyAlignment="1" applyProtection="1">
      <alignment horizontal="center" vertical="center"/>
      <protection locked="0" hidden="1"/>
    </xf>
    <xf numFmtId="1" fontId="7" fillId="2" borderId="4" xfId="0" applyNumberFormat="1" applyFont="1" applyFill="1" applyBorder="1" applyAlignment="1" applyProtection="1">
      <alignment horizontal="center" vertical="center"/>
      <protection locked="0" hidden="1"/>
    </xf>
    <xf numFmtId="165" fontId="44" fillId="2" borderId="3" xfId="0" applyNumberFormat="1" applyFont="1" applyFill="1" applyBorder="1" applyAlignment="1" applyProtection="1">
      <alignment horizontal="right" vertical="center" wrapText="1"/>
      <protection hidden="1"/>
    </xf>
    <xf numFmtId="2" fontId="43" fillId="2" borderId="21" xfId="0" applyNumberFormat="1" applyFont="1" applyFill="1" applyBorder="1" applyAlignment="1" applyProtection="1">
      <alignment horizontal="left" vertical="center"/>
      <protection hidden="1"/>
    </xf>
    <xf numFmtId="0" fontId="0" fillId="0" borderId="6" xfId="0" applyFill="1" applyBorder="1" applyAlignment="1" applyProtection="1">
      <alignment horizontal="left" vertical="center"/>
      <protection locked="0" hidden="1"/>
    </xf>
    <xf numFmtId="0" fontId="0" fillId="0" borderId="6" xfId="0" applyFill="1" applyBorder="1" applyAlignment="1" applyProtection="1">
      <alignment horizontal="center" vertical="center"/>
      <protection locked="0" hidden="1"/>
    </xf>
    <xf numFmtId="0" fontId="67" fillId="0" borderId="7" xfId="0" applyFont="1" applyFill="1" applyBorder="1" applyAlignment="1" applyProtection="1">
      <alignment horizontal="center" vertical="center" wrapText="1"/>
      <protection locked="0" hidden="1"/>
    </xf>
    <xf numFmtId="0" fontId="8" fillId="0" borderId="7" xfId="0" applyFont="1" applyFill="1" applyBorder="1" applyAlignment="1" applyProtection="1">
      <alignment horizontal="center" vertical="center"/>
      <protection locked="0" hidden="1"/>
    </xf>
    <xf numFmtId="0" fontId="8" fillId="0" borderId="7" xfId="0" applyFont="1" applyFill="1" applyBorder="1" applyAlignment="1" applyProtection="1">
      <alignment horizontal="left" vertical="center" wrapText="1"/>
      <protection locked="0" hidden="1"/>
    </xf>
    <xf numFmtId="0" fontId="7" fillId="0" borderId="7" xfId="0" applyFont="1" applyFill="1" applyBorder="1" applyAlignment="1" applyProtection="1">
      <alignment horizontal="left" vertical="center" wrapText="1"/>
      <protection locked="0" hidden="1"/>
    </xf>
    <xf numFmtId="4" fontId="23" fillId="0" borderId="9" xfId="0" applyNumberFormat="1" applyFont="1" applyFill="1" applyBorder="1" applyAlignment="1" applyProtection="1">
      <alignment horizontal="right" vertical="center" wrapText="1"/>
      <protection locked="0" hidden="1"/>
    </xf>
    <xf numFmtId="4" fontId="23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9" fontId="23" fillId="0" borderId="4" xfId="0" applyNumberFormat="1" applyFont="1" applyBorder="1" applyAlignment="1" applyProtection="1">
      <alignment vertical="center"/>
      <protection locked="0" hidden="1"/>
    </xf>
    <xf numFmtId="9" fontId="23" fillId="0" borderId="24" xfId="0" applyNumberFormat="1" applyFont="1" applyBorder="1" applyAlignment="1" applyProtection="1">
      <alignment vertical="center"/>
      <protection locked="0" hidden="1"/>
    </xf>
    <xf numFmtId="9" fontId="23" fillId="0" borderId="24" xfId="0" applyNumberFormat="1" applyFont="1" applyBorder="1" applyAlignment="1" applyProtection="1">
      <alignment horizontal="right" vertical="center"/>
      <protection locked="0" hidden="1"/>
    </xf>
    <xf numFmtId="9" fontId="30" fillId="0" borderId="0" xfId="0" applyNumberFormat="1" applyFont="1" applyFill="1" applyBorder="1" applyAlignment="1" applyProtection="1">
      <alignment horizontal="center" vertical="center"/>
      <protection locked="0" hidden="1"/>
    </xf>
    <xf numFmtId="4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Protection="1">
      <protection hidden="1"/>
    </xf>
    <xf numFmtId="0" fontId="12" fillId="0" borderId="0" xfId="0" applyFont="1" applyProtection="1">
      <protection hidden="1"/>
    </xf>
    <xf numFmtId="4" fontId="30" fillId="0" borderId="0" xfId="0" applyNumberFormat="1" applyFont="1" applyProtection="1">
      <protection hidden="1"/>
    </xf>
    <xf numFmtId="0" fontId="7" fillId="2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Fill="1" applyBorder="1" applyProtection="1">
      <protection hidden="1"/>
    </xf>
    <xf numFmtId="0" fontId="30" fillId="0" borderId="0" xfId="0" applyFont="1" applyProtection="1">
      <protection hidden="1"/>
    </xf>
    <xf numFmtId="0" fontId="12" fillId="0" borderId="0" xfId="0" applyFont="1" applyFill="1" applyBorder="1" applyAlignment="1" applyProtection="1">
      <alignment horizontal="left" textRotation="90" wrapText="1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0" borderId="7" xfId="0" applyFont="1" applyBorder="1" applyAlignment="1" applyProtection="1">
      <alignment vertical="center"/>
      <protection hidden="1"/>
    </xf>
    <xf numFmtId="0" fontId="12" fillId="3" borderId="7" xfId="0" applyFont="1" applyFill="1" applyBorder="1" applyAlignment="1" applyProtection="1">
      <alignment horizontal="center" vertical="center" wrapText="1"/>
      <protection hidden="1"/>
    </xf>
    <xf numFmtId="0" fontId="12" fillId="3" borderId="7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12" fillId="3" borderId="8" xfId="0" applyFont="1" applyFill="1" applyBorder="1" applyAlignment="1" applyProtection="1">
      <alignment horizontal="center" vertical="center"/>
      <protection hidden="1"/>
    </xf>
    <xf numFmtId="0" fontId="12" fillId="8" borderId="19" xfId="0" applyFont="1" applyFill="1" applyBorder="1" applyAlignment="1" applyProtection="1">
      <alignment vertical="center"/>
      <protection hidden="1"/>
    </xf>
    <xf numFmtId="0" fontId="12" fillId="8" borderId="18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Border="1" applyProtection="1">
      <protection hidden="1"/>
    </xf>
    <xf numFmtId="3" fontId="22" fillId="0" borderId="4" xfId="0" applyNumberFormat="1" applyFont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2" fillId="0" borderId="9" xfId="0" applyFont="1" applyBorder="1" applyProtection="1">
      <protection hidden="1"/>
    </xf>
    <xf numFmtId="0" fontId="7" fillId="0" borderId="7" xfId="0" applyFont="1" applyBorder="1" applyProtection="1">
      <protection hidden="1"/>
    </xf>
    <xf numFmtId="2" fontId="7" fillId="0" borderId="7" xfId="0" applyNumberFormat="1" applyFont="1" applyBorder="1" applyProtection="1">
      <protection hidden="1"/>
    </xf>
    <xf numFmtId="4" fontId="12" fillId="0" borderId="0" xfId="0" applyNumberFormat="1" applyFont="1" applyFill="1" applyBorder="1" applyProtection="1">
      <protection hidden="1"/>
    </xf>
    <xf numFmtId="0" fontId="27" fillId="5" borderId="7" xfId="0" applyFont="1" applyFill="1" applyBorder="1" applyProtection="1">
      <protection hidden="1"/>
    </xf>
    <xf numFmtId="0" fontId="13" fillId="0" borderId="7" xfId="0" applyFont="1" applyBorder="1" applyProtection="1">
      <protection hidden="1"/>
    </xf>
    <xf numFmtId="0" fontId="23" fillId="0" borderId="0" xfId="0" applyFont="1" applyProtection="1">
      <protection hidden="1"/>
    </xf>
    <xf numFmtId="0" fontId="12" fillId="9" borderId="7" xfId="0" applyFont="1" applyFill="1" applyBorder="1" applyProtection="1">
      <protection hidden="1"/>
    </xf>
    <xf numFmtId="0" fontId="12" fillId="0" borderId="19" xfId="0" applyFont="1" applyBorder="1" applyAlignment="1" applyProtection="1">
      <protection hidden="1"/>
    </xf>
    <xf numFmtId="0" fontId="12" fillId="0" borderId="18" xfId="0" applyFont="1" applyBorder="1" applyAlignment="1" applyProtection="1">
      <protection hidden="1"/>
    </xf>
    <xf numFmtId="0" fontId="27" fillId="0" borderId="7" xfId="0" applyFont="1" applyBorder="1" applyProtection="1">
      <protection hidden="1"/>
    </xf>
    <xf numFmtId="0" fontId="24" fillId="0" borderId="7" xfId="0" applyFont="1" applyBorder="1" applyProtection="1">
      <protection hidden="1"/>
    </xf>
    <xf numFmtId="0" fontId="25" fillId="0" borderId="0" xfId="0" applyFont="1" applyProtection="1">
      <protection hidden="1"/>
    </xf>
    <xf numFmtId="0" fontId="0" fillId="0" borderId="7" xfId="0" applyBorder="1" applyProtection="1">
      <protection hidden="1"/>
    </xf>
    <xf numFmtId="4" fontId="12" fillId="5" borderId="7" xfId="0" applyNumberFormat="1" applyFont="1" applyFill="1" applyBorder="1" applyProtection="1">
      <protection hidden="1"/>
    </xf>
    <xf numFmtId="4" fontId="12" fillId="10" borderId="7" xfId="0" applyNumberFormat="1" applyFont="1" applyFill="1" applyBorder="1" applyProtection="1">
      <protection hidden="1"/>
    </xf>
    <xf numFmtId="2" fontId="12" fillId="0" borderId="7" xfId="0" applyNumberFormat="1" applyFont="1" applyBorder="1" applyProtection="1">
      <protection hidden="1"/>
    </xf>
    <xf numFmtId="0" fontId="7" fillId="0" borderId="7" xfId="0" applyFont="1" applyFill="1" applyBorder="1" applyProtection="1">
      <protection hidden="1"/>
    </xf>
    <xf numFmtId="4" fontId="28" fillId="5" borderId="7" xfId="0" applyNumberFormat="1" applyFont="1" applyFill="1" applyBorder="1" applyProtection="1">
      <protection hidden="1"/>
    </xf>
    <xf numFmtId="2" fontId="24" fillId="0" borderId="7" xfId="0" applyNumberFormat="1" applyFont="1" applyBorder="1" applyProtection="1">
      <protection hidden="1"/>
    </xf>
    <xf numFmtId="4" fontId="11" fillId="5" borderId="7" xfId="0" applyNumberFormat="1" applyFont="1" applyFill="1" applyBorder="1" applyProtection="1">
      <protection hidden="1"/>
    </xf>
    <xf numFmtId="4" fontId="11" fillId="10" borderId="7" xfId="0" applyNumberFormat="1" applyFont="1" applyFill="1" applyBorder="1" applyProtection="1">
      <protection hidden="1"/>
    </xf>
    <xf numFmtId="0" fontId="11" fillId="2" borderId="0" xfId="0" applyFont="1" applyFill="1" applyAlignment="1" applyProtection="1">
      <alignment horizontal="right" vertical="center"/>
      <protection hidden="1"/>
    </xf>
    <xf numFmtId="170" fontId="26" fillId="0" borderId="7" xfId="0" applyNumberFormat="1" applyFont="1" applyBorder="1" applyProtection="1">
      <protection hidden="1"/>
    </xf>
    <xf numFmtId="4" fontId="23" fillId="5" borderId="7" xfId="0" applyNumberFormat="1" applyFont="1" applyFill="1" applyBorder="1" applyProtection="1">
      <protection hidden="1"/>
    </xf>
    <xf numFmtId="4" fontId="13" fillId="0" borderId="7" xfId="0" applyNumberFormat="1" applyFont="1" applyBorder="1" applyProtection="1">
      <protection hidden="1"/>
    </xf>
    <xf numFmtId="0" fontId="11" fillId="0" borderId="7" xfId="0" applyFont="1" applyBorder="1" applyProtection="1">
      <protection hidden="1"/>
    </xf>
    <xf numFmtId="2" fontId="11" fillId="0" borderId="7" xfId="0" applyNumberFormat="1" applyFont="1" applyBorder="1" applyProtection="1">
      <protection hidden="1"/>
    </xf>
    <xf numFmtId="0" fontId="0" fillId="0" borderId="0" xfId="0" applyFill="1" applyBorder="1" applyProtection="1">
      <protection hidden="1"/>
    </xf>
    <xf numFmtId="0" fontId="34" fillId="0" borderId="0" xfId="0" applyFont="1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7" fillId="5" borderId="7" xfId="0" applyFont="1" applyFill="1" applyBorder="1" applyProtection="1">
      <protection hidden="1"/>
    </xf>
    <xf numFmtId="0" fontId="0" fillId="0" borderId="7" xfId="0" applyFill="1" applyBorder="1" applyProtection="1">
      <protection hidden="1"/>
    </xf>
    <xf numFmtId="2" fontId="0" fillId="0" borderId="7" xfId="0" applyNumberFormat="1" applyFill="1" applyBorder="1" applyProtection="1">
      <protection hidden="1"/>
    </xf>
    <xf numFmtId="0" fontId="7" fillId="0" borderId="8" xfId="0" applyFont="1" applyBorder="1" applyProtection="1">
      <protection hidden="1"/>
    </xf>
    <xf numFmtId="0" fontId="7" fillId="5" borderId="8" xfId="0" applyFont="1" applyFill="1" applyBorder="1" applyProtection="1">
      <protection hidden="1"/>
    </xf>
    <xf numFmtId="0" fontId="12" fillId="0" borderId="8" xfId="0" applyFont="1" applyBorder="1" applyProtection="1">
      <protection hidden="1"/>
    </xf>
    <xf numFmtId="2" fontId="7" fillId="5" borderId="7" xfId="0" applyNumberFormat="1" applyFont="1" applyFill="1" applyBorder="1" applyProtection="1">
      <protection hidden="1"/>
    </xf>
    <xf numFmtId="170" fontId="7" fillId="0" borderId="0" xfId="0" applyNumberFormat="1" applyFont="1" applyProtection="1">
      <protection hidden="1"/>
    </xf>
    <xf numFmtId="0" fontId="26" fillId="0" borderId="9" xfId="0" applyFont="1" applyBorder="1" applyProtection="1">
      <protection hidden="1"/>
    </xf>
    <xf numFmtId="2" fontId="32" fillId="0" borderId="0" xfId="0" applyNumberFormat="1" applyFont="1" applyFill="1" applyBorder="1" applyProtection="1">
      <protection hidden="1"/>
    </xf>
    <xf numFmtId="0" fontId="21" fillId="2" borderId="0" xfId="0" applyFont="1" applyFill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170" fontId="35" fillId="0" borderId="0" xfId="0" applyNumberFormat="1" applyFont="1" applyProtection="1">
      <protection hidden="1"/>
    </xf>
    <xf numFmtId="0" fontId="20" fillId="0" borderId="0" xfId="0" applyFont="1" applyFill="1" applyBorder="1" applyProtection="1">
      <protection hidden="1"/>
    </xf>
    <xf numFmtId="0" fontId="9" fillId="0" borderId="7" xfId="0" applyFont="1" applyBorder="1" applyProtection="1">
      <protection hidden="1"/>
    </xf>
    <xf numFmtId="0" fontId="11" fillId="11" borderId="7" xfId="0" applyFont="1" applyFill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11" fillId="0" borderId="0" xfId="0" applyFont="1" applyFill="1" applyBorder="1" applyProtection="1">
      <protection hidden="1"/>
    </xf>
    <xf numFmtId="2" fontId="7" fillId="0" borderId="0" xfId="0" applyNumberFormat="1" applyFont="1" applyFill="1" applyBorder="1" applyProtection="1">
      <protection hidden="1"/>
    </xf>
    <xf numFmtId="2" fontId="7" fillId="0" borderId="7" xfId="0" applyNumberFormat="1" applyFont="1" applyFill="1" applyBorder="1" applyProtection="1">
      <protection hidden="1"/>
    </xf>
    <xf numFmtId="0" fontId="7" fillId="0" borderId="7" xfId="0" applyFont="1" applyFill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14" fillId="0" borderId="7" xfId="0" applyFont="1" applyBorder="1" applyProtection="1">
      <protection hidden="1"/>
    </xf>
    <xf numFmtId="2" fontId="14" fillId="0" borderId="7" xfId="0" applyNumberFormat="1" applyFont="1" applyBorder="1" applyProtection="1">
      <protection hidden="1"/>
    </xf>
    <xf numFmtId="2" fontId="12" fillId="0" borderId="0" xfId="0" applyNumberFormat="1" applyFont="1" applyFill="1" applyBorder="1" applyProtection="1">
      <protection hidden="1"/>
    </xf>
    <xf numFmtId="4" fontId="11" fillId="12" borderId="7" xfId="0" applyNumberFormat="1" applyFont="1" applyFill="1" applyBorder="1" applyProtection="1">
      <protection hidden="1"/>
    </xf>
    <xf numFmtId="4" fontId="11" fillId="0" borderId="7" xfId="0" applyNumberFormat="1" applyFont="1" applyBorder="1" applyProtection="1">
      <protection hidden="1"/>
    </xf>
    <xf numFmtId="170" fontId="26" fillId="0" borderId="0" xfId="0" applyNumberFormat="1" applyFont="1" applyProtection="1">
      <protection hidden="1"/>
    </xf>
    <xf numFmtId="0" fontId="7" fillId="0" borderId="7" xfId="0" applyFont="1" applyFill="1" applyBorder="1" applyAlignment="1" applyProtection="1">
      <protection hidden="1"/>
    </xf>
    <xf numFmtId="0" fontId="26" fillId="0" borderId="7" xfId="0" applyFont="1" applyBorder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Protection="1">
      <protection hidden="1"/>
    </xf>
    <xf numFmtId="0" fontId="12" fillId="3" borderId="7" xfId="0" applyFont="1" applyFill="1" applyBorder="1" applyAlignment="1" applyProtection="1">
      <alignment horizontal="center"/>
      <protection hidden="1"/>
    </xf>
    <xf numFmtId="0" fontId="7" fillId="0" borderId="8" xfId="0" applyFont="1" applyFill="1" applyBorder="1" applyProtection="1">
      <protection hidden="1"/>
    </xf>
    <xf numFmtId="0" fontId="7" fillId="0" borderId="34" xfId="0" applyFont="1" applyFill="1" applyBorder="1" applyProtection="1">
      <protection hidden="1"/>
    </xf>
    <xf numFmtId="4" fontId="33" fillId="5" borderId="7" xfId="0" applyNumberFormat="1" applyFont="1" applyFill="1" applyBorder="1" applyProtection="1">
      <protection hidden="1"/>
    </xf>
    <xf numFmtId="2" fontId="33" fillId="0" borderId="7" xfId="0" applyNumberFormat="1" applyFont="1" applyBorder="1" applyProtection="1">
      <protection hidden="1"/>
    </xf>
    <xf numFmtId="0" fontId="7" fillId="0" borderId="7" xfId="0" applyFont="1" applyFill="1" applyBorder="1" applyAlignment="1" applyProtection="1">
      <alignment horizontal="left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top" wrapText="1"/>
      <protection hidden="1"/>
    </xf>
    <xf numFmtId="2" fontId="2" fillId="0" borderId="0" xfId="0" applyNumberFormat="1" applyFont="1" applyProtection="1">
      <protection hidden="1"/>
    </xf>
    <xf numFmtId="2" fontId="7" fillId="0" borderId="0" xfId="0" applyNumberFormat="1" applyFont="1" applyAlignment="1" applyProtection="1">
      <alignment horizontal="center" vertical="center"/>
      <protection hidden="1"/>
    </xf>
    <xf numFmtId="4" fontId="18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4" fontId="7" fillId="0" borderId="7" xfId="0" applyNumberFormat="1" applyFont="1" applyBorder="1" applyAlignment="1" applyProtection="1">
      <alignment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4" fontId="22" fillId="0" borderId="46" xfId="0" applyNumberFormat="1" applyFont="1" applyBorder="1" applyProtection="1">
      <protection hidden="1"/>
    </xf>
    <xf numFmtId="0" fontId="7" fillId="0" borderId="7" xfId="0" applyFont="1" applyBorder="1" applyAlignment="1" applyProtection="1">
      <alignment horizontal="right"/>
      <protection hidden="1"/>
    </xf>
    <xf numFmtId="170" fontId="7" fillId="0" borderId="7" xfId="0" applyNumberFormat="1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7" xfId="0" applyNumberFormat="1" applyFont="1" applyBorder="1" applyAlignment="1" applyProtection="1">
      <alignment horizontal="right"/>
      <protection hidden="1"/>
    </xf>
    <xf numFmtId="0" fontId="7" fillId="13" borderId="7" xfId="0" applyFont="1" applyFill="1" applyBorder="1" applyProtection="1">
      <protection hidden="1"/>
    </xf>
    <xf numFmtId="0" fontId="7" fillId="13" borderId="7" xfId="0" applyFont="1" applyFill="1" applyBorder="1" applyAlignment="1" applyProtection="1">
      <alignment horizontal="right"/>
      <protection hidden="1"/>
    </xf>
    <xf numFmtId="0" fontId="7" fillId="13" borderId="7" xfId="0" applyNumberFormat="1" applyFont="1" applyFill="1" applyBorder="1" applyAlignment="1" applyProtection="1">
      <alignment horizontal="right"/>
      <protection hidden="1"/>
    </xf>
    <xf numFmtId="170" fontId="7" fillId="13" borderId="7" xfId="0" applyNumberFormat="1" applyFont="1" applyFill="1" applyBorder="1" applyAlignment="1" applyProtection="1">
      <alignment horizontal="right"/>
      <protection hidden="1"/>
    </xf>
    <xf numFmtId="170" fontId="7" fillId="14" borderId="0" xfId="0" applyNumberFormat="1" applyFont="1" applyFill="1" applyBorder="1" applyAlignment="1" applyProtection="1">
      <alignment horizontal="right"/>
      <protection hidden="1"/>
    </xf>
    <xf numFmtId="170" fontId="7" fillId="0" borderId="21" xfId="0" applyNumberFormat="1" applyFont="1" applyBorder="1" applyProtection="1"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7" xfId="0" applyFont="1" applyFill="1" applyBorder="1" applyAlignment="1" applyProtection="1">
      <alignment horizontal="center"/>
      <protection hidden="1"/>
    </xf>
    <xf numFmtId="0" fontId="7" fillId="0" borderId="24" xfId="0" applyFont="1" applyBorder="1" applyAlignment="1" applyProtection="1">
      <alignment horizontal="right"/>
      <protection hidden="1"/>
    </xf>
    <xf numFmtId="170" fontId="7" fillId="0" borderId="7" xfId="6" applyNumberFormat="1" applyFont="1" applyFill="1" applyBorder="1" applyProtection="1">
      <protection hidden="1"/>
    </xf>
    <xf numFmtId="170" fontId="7" fillId="0" borderId="7" xfId="6" applyNumberFormat="1" applyFont="1" applyBorder="1" applyProtection="1">
      <protection hidden="1"/>
    </xf>
    <xf numFmtId="0" fontId="12" fillId="0" borderId="7" xfId="0" applyFont="1" applyBorder="1" applyProtection="1">
      <protection locked="0" hidden="1"/>
    </xf>
    <xf numFmtId="0" fontId="4" fillId="0" borderId="7" xfId="0" applyFont="1" applyBorder="1" applyProtection="1">
      <protection locked="0" hidden="1"/>
    </xf>
    <xf numFmtId="0" fontId="13" fillId="0" borderId="7" xfId="0" applyFont="1" applyBorder="1" applyProtection="1">
      <protection locked="0" hidden="1"/>
    </xf>
    <xf numFmtId="0" fontId="31" fillId="0" borderId="7" xfId="0" applyFont="1" applyBorder="1" applyProtection="1">
      <protection locked="0" hidden="1"/>
    </xf>
    <xf numFmtId="0" fontId="7" fillId="0" borderId="7" xfId="0" applyFont="1" applyFill="1" applyBorder="1" applyProtection="1">
      <protection locked="0" hidden="1"/>
    </xf>
    <xf numFmtId="0" fontId="7" fillId="13" borderId="7" xfId="0" applyFont="1" applyFill="1" applyBorder="1" applyProtection="1">
      <protection locked="0" hidden="1"/>
    </xf>
    <xf numFmtId="0" fontId="7" fillId="0" borderId="7" xfId="0" applyFont="1" applyFill="1" applyBorder="1" applyAlignment="1" applyProtection="1">
      <alignment horizontal="center"/>
      <protection locked="0" hidden="1"/>
    </xf>
    <xf numFmtId="0" fontId="7" fillId="0" borderId="8" xfId="0" applyFont="1" applyFill="1" applyBorder="1" applyAlignment="1" applyProtection="1">
      <alignment horizontal="center"/>
      <protection locked="0" hidden="1"/>
    </xf>
    <xf numFmtId="0" fontId="0" fillId="0" borderId="7" xfId="0" applyFill="1" applyBorder="1" applyProtection="1">
      <protection locked="0" hidden="1"/>
    </xf>
    <xf numFmtId="0" fontId="7" fillId="0" borderId="7" xfId="0" applyFont="1" applyBorder="1" applyProtection="1">
      <protection locked="0" hidden="1"/>
    </xf>
    <xf numFmtId="0" fontId="12" fillId="0" borderId="18" xfId="0" applyFont="1" applyBorder="1" applyProtection="1">
      <protection locked="0" hidden="1"/>
    </xf>
    <xf numFmtId="49" fontId="123" fillId="3" borderId="0" xfId="0" applyNumberFormat="1" applyFont="1" applyFill="1" applyProtection="1">
      <protection hidden="1"/>
    </xf>
    <xf numFmtId="49" fontId="124" fillId="3" borderId="0" xfId="0" applyNumberFormat="1" applyFont="1" applyFill="1" applyProtection="1">
      <protection hidden="1"/>
    </xf>
    <xf numFmtId="49" fontId="5" fillId="3" borderId="0" xfId="1" applyNumberFormat="1" applyFill="1" applyAlignment="1" applyProtection="1">
      <protection hidden="1"/>
    </xf>
    <xf numFmtId="49" fontId="123" fillId="3" borderId="0" xfId="0" applyNumberFormat="1" applyFont="1" applyFill="1" applyAlignment="1" applyProtection="1">
      <alignment horizontal="left" indent="2"/>
      <protection hidden="1"/>
    </xf>
    <xf numFmtId="49" fontId="125" fillId="3" borderId="0" xfId="0" applyNumberFormat="1" applyFont="1" applyFill="1" applyProtection="1">
      <protection hidden="1"/>
    </xf>
    <xf numFmtId="0" fontId="11" fillId="2" borderId="17" xfId="0" applyFont="1" applyFill="1" applyBorder="1" applyAlignment="1" applyProtection="1">
      <alignment horizontal="left" vertical="center" wrapText="1" indent="2"/>
      <protection hidden="1"/>
    </xf>
    <xf numFmtId="0" fontId="11" fillId="2" borderId="12" xfId="0" applyFont="1" applyFill="1" applyBorder="1" applyAlignment="1" applyProtection="1">
      <alignment horizontal="left" vertical="center" wrapText="1" indent="2"/>
      <protection hidden="1"/>
    </xf>
    <xf numFmtId="0" fontId="11" fillId="2" borderId="13" xfId="0" applyFont="1" applyFill="1" applyBorder="1" applyAlignment="1" applyProtection="1">
      <alignment horizontal="left" vertical="center" wrapText="1" indent="2"/>
      <protection hidden="1"/>
    </xf>
    <xf numFmtId="170" fontId="30" fillId="0" borderId="34" xfId="0" applyNumberFormat="1" applyFont="1" applyBorder="1" applyAlignment="1" applyProtection="1">
      <alignment horizontal="center" vertical="center"/>
      <protection hidden="1"/>
    </xf>
    <xf numFmtId="170" fontId="30" fillId="0" borderId="22" xfId="0" applyNumberFormat="1" applyFont="1" applyBorder="1" applyAlignment="1" applyProtection="1">
      <alignment horizontal="center" vertical="center"/>
      <protection hidden="1"/>
    </xf>
    <xf numFmtId="170" fontId="13" fillId="0" borderId="34" xfId="0" applyNumberFormat="1" applyFont="1" applyBorder="1" applyAlignment="1" applyProtection="1">
      <alignment horizontal="center" vertical="center"/>
      <protection hidden="1"/>
    </xf>
    <xf numFmtId="170" fontId="13" fillId="0" borderId="22" xfId="0" applyNumberFormat="1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locked="0" hidden="1"/>
    </xf>
    <xf numFmtId="0" fontId="0" fillId="0" borderId="37" xfId="0" applyBorder="1" applyAlignment="1" applyProtection="1">
      <alignment horizontal="center" vertical="center"/>
      <protection locked="0" hidden="1"/>
    </xf>
    <xf numFmtId="0" fontId="0" fillId="0" borderId="22" xfId="0" applyBorder="1" applyAlignment="1" applyProtection="1">
      <alignment horizontal="center" vertical="center"/>
      <protection locked="0" hidden="1"/>
    </xf>
    <xf numFmtId="170" fontId="12" fillId="0" borderId="0" xfId="0" applyNumberFormat="1" applyFont="1" applyBorder="1" applyAlignment="1" applyProtection="1">
      <alignment horizontal="center" vertical="center"/>
      <protection locked="0" hidden="1"/>
    </xf>
    <xf numFmtId="0" fontId="11" fillId="2" borderId="13" xfId="0" applyFont="1" applyFill="1" applyBorder="1" applyAlignment="1" applyProtection="1">
      <alignment horizontal="left" vertical="center" wrapText="1"/>
      <protection hidden="1"/>
    </xf>
    <xf numFmtId="0" fontId="120" fillId="15" borderId="0" xfId="0" applyFont="1" applyFill="1" applyAlignment="1" applyProtection="1">
      <alignment horizontal="center" vertical="center"/>
      <protection hidden="1"/>
    </xf>
    <xf numFmtId="0" fontId="121" fillId="15" borderId="0" xfId="1" applyFont="1" applyFill="1" applyAlignment="1" applyProtection="1">
      <alignment horizontal="left" vertical="center"/>
      <protection hidden="1"/>
    </xf>
    <xf numFmtId="0" fontId="9" fillId="0" borderId="39" xfId="0" applyFont="1" applyBorder="1" applyAlignment="1" applyProtection="1">
      <alignment horizontal="left" vertical="center" indent="1"/>
      <protection locked="0" hidden="1"/>
    </xf>
    <xf numFmtId="0" fontId="11" fillId="2" borderId="44" xfId="0" applyFont="1" applyFill="1" applyBorder="1" applyAlignment="1" applyProtection="1">
      <alignment horizontal="left" vertical="center" indent="2"/>
      <protection hidden="1"/>
    </xf>
    <xf numFmtId="0" fontId="38" fillId="0" borderId="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 indent="1"/>
      <protection hidden="1"/>
    </xf>
    <xf numFmtId="0" fontId="46" fillId="0" borderId="5" xfId="0" applyFont="1" applyBorder="1" applyAlignment="1" applyProtection="1">
      <alignment horizontal="left" vertical="center"/>
      <protection hidden="1"/>
    </xf>
    <xf numFmtId="166" fontId="1" fillId="0" borderId="0" xfId="0" applyNumberFormat="1" applyFont="1" applyFill="1" applyAlignment="1" applyProtection="1">
      <alignment horizontal="center" vertical="center" wrapText="1"/>
      <protection hidden="1"/>
    </xf>
    <xf numFmtId="0" fontId="45" fillId="0" borderId="39" xfId="0" applyFont="1" applyBorder="1" applyAlignment="1" applyProtection="1">
      <alignment horizontal="left" vertical="center" indent="2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38" fillId="0" borderId="34" xfId="0" applyFont="1" applyBorder="1" applyAlignment="1" applyProtection="1">
      <alignment horizontal="right" vertical="center"/>
      <protection hidden="1"/>
    </xf>
    <xf numFmtId="0" fontId="38" fillId="0" borderId="22" xfId="0" applyFont="1" applyBorder="1" applyAlignment="1" applyProtection="1">
      <alignment horizontal="right" vertical="center"/>
      <protection hidden="1"/>
    </xf>
    <xf numFmtId="0" fontId="0" fillId="2" borderId="20" xfId="0" applyFill="1" applyBorder="1" applyAlignment="1" applyProtection="1">
      <alignment horizontal="left" vertical="center"/>
      <protection hidden="1"/>
    </xf>
    <xf numFmtId="49" fontId="3" fillId="0" borderId="8" xfId="4" applyNumberFormat="1" applyFont="1" applyFill="1" applyBorder="1" applyAlignment="1">
      <alignment horizontal="center" vertical="center"/>
    </xf>
    <xf numFmtId="49" fontId="3" fillId="0" borderId="9" xfId="4" applyNumberFormat="1" applyFont="1" applyFill="1" applyBorder="1" applyAlignment="1">
      <alignment horizontal="center" vertical="center"/>
    </xf>
    <xf numFmtId="0" fontId="3" fillId="0" borderId="8" xfId="4" applyFont="1" applyFill="1" applyBorder="1" applyAlignment="1">
      <alignment horizontal="center" vertical="center"/>
    </xf>
    <xf numFmtId="0" fontId="3" fillId="0" borderId="9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49" fontId="3" fillId="0" borderId="6" xfId="4" applyNumberFormat="1" applyFont="1" applyFill="1" applyBorder="1" applyAlignment="1">
      <alignment horizontal="center" vertical="center"/>
    </xf>
    <xf numFmtId="0" fontId="3" fillId="0" borderId="6" xfId="4" applyFont="1" applyFill="1" applyBorder="1" applyAlignment="1">
      <alignment horizontal="center" vertical="center"/>
    </xf>
    <xf numFmtId="49" fontId="3" fillId="0" borderId="10" xfId="4" applyNumberFormat="1" applyFont="1" applyFill="1" applyBorder="1" applyAlignment="1">
      <alignment horizontal="center" vertical="center"/>
    </xf>
    <xf numFmtId="0" fontId="3" fillId="0" borderId="11" xfId="4" applyFont="1" applyFill="1" applyBorder="1" applyAlignment="1">
      <alignment horizontal="center" vertical="center"/>
    </xf>
    <xf numFmtId="49" fontId="76" fillId="0" borderId="8" xfId="4" applyNumberFormat="1" applyFont="1" applyFill="1" applyBorder="1" applyAlignment="1">
      <alignment horizontal="center" vertical="center"/>
    </xf>
    <xf numFmtId="49" fontId="76" fillId="0" borderId="6" xfId="4" applyNumberFormat="1" applyFont="1" applyFill="1" applyBorder="1" applyAlignment="1">
      <alignment horizontal="center" vertical="center"/>
    </xf>
    <xf numFmtId="49" fontId="76" fillId="0" borderId="9" xfId="4" applyNumberFormat="1" applyFont="1" applyFill="1" applyBorder="1" applyAlignment="1">
      <alignment horizontal="center" vertical="center"/>
    </xf>
    <xf numFmtId="0" fontId="85" fillId="0" borderId="5" xfId="4" applyFont="1" applyBorder="1" applyAlignment="1">
      <alignment horizontal="left" vertical="center" wrapText="1"/>
    </xf>
    <xf numFmtId="4" fontId="86" fillId="3" borderId="23" xfId="4" applyNumberFormat="1" applyFont="1" applyFill="1" applyBorder="1" applyAlignment="1">
      <alignment horizontal="right" vertical="center" wrapText="1"/>
    </xf>
    <xf numFmtId="4" fontId="86" fillId="3" borderId="24" xfId="4" applyNumberFormat="1" applyFont="1" applyFill="1" applyBorder="1" applyAlignment="1">
      <alignment horizontal="right" vertical="center" wrapText="1"/>
    </xf>
    <xf numFmtId="49" fontId="85" fillId="0" borderId="23" xfId="4" applyNumberFormat="1" applyFont="1" applyBorder="1" applyAlignment="1">
      <alignment horizontal="center" vertical="center"/>
    </xf>
    <xf numFmtId="49" fontId="85" fillId="0" borderId="24" xfId="4" applyNumberFormat="1" applyFont="1" applyBorder="1" applyAlignment="1">
      <alignment horizontal="center" vertical="center"/>
    </xf>
    <xf numFmtId="0" fontId="110" fillId="0" borderId="0" xfId="4" applyFont="1" applyBorder="1" applyAlignment="1">
      <alignment vertical="center" wrapText="1"/>
    </xf>
    <xf numFmtId="0" fontId="110" fillId="0" borderId="5" xfId="4" applyFont="1" applyBorder="1" applyAlignment="1">
      <alignment vertical="center" wrapText="1"/>
    </xf>
    <xf numFmtId="4" fontId="82" fillId="3" borderId="23" xfId="4" applyNumberFormat="1" applyFont="1" applyFill="1" applyBorder="1" applyAlignment="1">
      <alignment horizontal="right" vertical="center" wrapText="1"/>
    </xf>
    <xf numFmtId="4" fontId="82" fillId="3" borderId="24" xfId="4" applyNumberFormat="1" applyFont="1" applyFill="1" applyBorder="1" applyAlignment="1">
      <alignment horizontal="right" vertical="center" wrapText="1"/>
    </xf>
    <xf numFmtId="49" fontId="82" fillId="0" borderId="23" xfId="4" applyNumberFormat="1" applyFont="1" applyBorder="1" applyAlignment="1">
      <alignment vertical="center" wrapText="1"/>
    </xf>
    <xf numFmtId="49" fontId="82" fillId="0" borderId="24" xfId="4" applyNumberFormat="1" applyFont="1" applyBorder="1" applyAlignment="1">
      <alignment vertical="center" wrapText="1"/>
    </xf>
    <xf numFmtId="0" fontId="85" fillId="0" borderId="23" xfId="4" applyFont="1" applyBorder="1" applyAlignment="1">
      <alignment horizontal="center" vertical="center" wrapText="1"/>
    </xf>
    <xf numFmtId="0" fontId="85" fillId="0" borderId="24" xfId="4" applyFont="1" applyBorder="1" applyAlignment="1">
      <alignment horizontal="center" vertical="center" wrapText="1"/>
    </xf>
    <xf numFmtId="4" fontId="83" fillId="3" borderId="23" xfId="4" applyNumberFormat="1" applyFont="1" applyFill="1" applyBorder="1" applyAlignment="1">
      <alignment horizontal="right" vertical="center" wrapText="1"/>
    </xf>
    <xf numFmtId="4" fontId="83" fillId="3" borderId="24" xfId="4" applyNumberFormat="1" applyFont="1" applyFill="1" applyBorder="1" applyAlignment="1">
      <alignment horizontal="right" vertical="center" wrapText="1"/>
    </xf>
    <xf numFmtId="0" fontId="110" fillId="0" borderId="40" xfId="4" applyFont="1" applyBorder="1" applyAlignment="1">
      <alignment horizontal="center" vertical="center" wrapText="1"/>
    </xf>
    <xf numFmtId="0" fontId="110" fillId="0" borderId="41" xfId="4" applyFont="1" applyBorder="1" applyAlignment="1">
      <alignment horizontal="center" vertical="center" wrapText="1"/>
    </xf>
    <xf numFmtId="0" fontId="110" fillId="0" borderId="23" xfId="4" applyFont="1" applyBorder="1" applyAlignment="1">
      <alignment horizontal="center" vertical="center" wrapText="1"/>
    </xf>
    <xf numFmtId="0" fontId="110" fillId="0" borderId="24" xfId="4" applyFont="1" applyBorder="1" applyAlignment="1">
      <alignment horizontal="center" vertical="center" wrapText="1"/>
    </xf>
    <xf numFmtId="0" fontId="110" fillId="0" borderId="23" xfId="4" applyFont="1" applyBorder="1" applyAlignment="1">
      <alignment horizontal="justify" vertical="center" wrapText="1"/>
    </xf>
    <xf numFmtId="0" fontId="110" fillId="0" borderId="24" xfId="4" applyFont="1" applyBorder="1" applyAlignment="1">
      <alignment horizontal="justify" vertical="center" wrapText="1"/>
    </xf>
    <xf numFmtId="4" fontId="83" fillId="3" borderId="42" xfId="4" applyNumberFormat="1" applyFont="1" applyFill="1" applyBorder="1" applyAlignment="1">
      <alignment horizontal="right" vertical="center" wrapText="1"/>
    </xf>
    <xf numFmtId="4" fontId="83" fillId="3" borderId="31" xfId="4" applyNumberFormat="1" applyFont="1" applyFill="1" applyBorder="1" applyAlignment="1">
      <alignment horizontal="right" vertical="center" wrapText="1"/>
    </xf>
    <xf numFmtId="4" fontId="86" fillId="3" borderId="25" xfId="4" applyNumberFormat="1" applyFont="1" applyFill="1" applyBorder="1" applyAlignment="1">
      <alignment horizontal="right" vertical="center" wrapText="1"/>
    </xf>
    <xf numFmtId="49" fontId="81" fillId="0" borderId="23" xfId="4" applyNumberFormat="1" applyFont="1" applyBorder="1" applyAlignment="1">
      <alignment horizontal="right" vertical="center" wrapText="1"/>
    </xf>
    <xf numFmtId="49" fontId="81" fillId="0" borderId="25" xfId="4" applyNumberFormat="1" applyFont="1" applyBorder="1" applyAlignment="1">
      <alignment horizontal="right" vertical="center" wrapText="1"/>
    </xf>
    <xf numFmtId="49" fontId="81" fillId="0" borderId="24" xfId="4" applyNumberFormat="1" applyFont="1" applyBorder="1" applyAlignment="1">
      <alignment horizontal="right" vertical="center" wrapText="1"/>
    </xf>
    <xf numFmtId="49" fontId="82" fillId="0" borderId="23" xfId="4" applyNumberFormat="1" applyFont="1" applyBorder="1" applyAlignment="1">
      <alignment horizontal="center" vertical="center" wrapText="1"/>
    </xf>
    <xf numFmtId="49" fontId="82" fillId="0" borderId="24" xfId="4" applyNumberFormat="1" applyFont="1" applyBorder="1" applyAlignment="1">
      <alignment horizontal="center" vertical="center" wrapText="1"/>
    </xf>
    <xf numFmtId="49" fontId="85" fillId="0" borderId="23" xfId="4" applyNumberFormat="1" applyFont="1" applyBorder="1" applyAlignment="1">
      <alignment horizontal="center" vertical="center" wrapText="1"/>
    </xf>
    <xf numFmtId="49" fontId="85" fillId="0" borderId="24" xfId="4" applyNumberFormat="1" applyFont="1" applyBorder="1" applyAlignment="1">
      <alignment horizontal="center" vertical="center" wrapText="1"/>
    </xf>
    <xf numFmtId="0" fontId="85" fillId="0" borderId="23" xfId="4" applyFont="1" applyBorder="1" applyAlignment="1">
      <alignment vertical="center" wrapText="1"/>
    </xf>
    <xf numFmtId="0" fontId="85" fillId="0" borderId="24" xfId="4" applyFont="1" applyBorder="1" applyAlignment="1">
      <alignment vertical="center" wrapText="1"/>
    </xf>
    <xf numFmtId="0" fontId="51" fillId="0" borderId="23" xfId="4" applyFont="1" applyBorder="1" applyAlignment="1">
      <alignment horizontal="center" vertical="center" wrapText="1"/>
    </xf>
    <xf numFmtId="0" fontId="51" fillId="0" borderId="24" xfId="4" applyFont="1" applyBorder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_price MM" xfId="2"/>
    <cellStyle name="Обычный_Лист1" xfId="3"/>
    <cellStyle name="Обычный_Прайс НОИС" xfId="4"/>
    <cellStyle name="Обычный_сушки" xfId="5"/>
    <cellStyle name="Финансовый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onstruktor.3dn.ru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konstruktor.3dn.ru/" TargetMode="External"/><Relationship Id="rId1" Type="http://schemas.openxmlformats.org/officeDocument/2006/relationships/hyperlink" Target="mailto:ProgMebel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U269"/>
  <sheetViews>
    <sheetView tabSelected="1" view="pageBreakPreview" zoomScaleNormal="100" zoomScaleSheetLayoutView="100" workbookViewId="0">
      <pane ySplit="7" topLeftCell="A8" activePane="bottomLeft" state="frozen"/>
      <selection pane="bottomLeft" activeCell="D271" sqref="D271"/>
    </sheetView>
  </sheetViews>
  <sheetFormatPr defaultRowHeight="12.75" outlineLevelRow="1" outlineLevelCol="2" x14ac:dyDescent="0.2"/>
  <cols>
    <col min="1" max="1" width="3.7109375" style="456" customWidth="1"/>
    <col min="2" max="2" width="8.7109375" style="610" customWidth="1"/>
    <col min="3" max="3" width="12.7109375" style="451" customWidth="1"/>
    <col min="4" max="4" width="30.7109375" style="448" customWidth="1"/>
    <col min="5" max="5" width="20.7109375" style="448" customWidth="1"/>
    <col min="6" max="6" width="14.7109375" style="447" customWidth="1"/>
    <col min="7" max="7" width="6.7109375" style="447" customWidth="1"/>
    <col min="8" max="8" width="6.7109375" style="448" customWidth="1"/>
    <col min="9" max="9" width="8.7109375" style="453" customWidth="1" outlineLevel="2"/>
    <col min="10" max="10" width="10.7109375" style="454" customWidth="1" outlineLevel="2"/>
    <col min="11" max="12" width="10.7109375" style="470" customWidth="1" outlineLevel="1"/>
    <col min="13" max="13" width="2.7109375" style="448" customWidth="1"/>
    <col min="14" max="14" width="8.7109375" style="447" customWidth="1"/>
    <col min="15" max="15" width="8.7109375" style="448" hidden="1" customWidth="1" outlineLevel="1"/>
    <col min="16" max="20" width="8.7109375" style="447" hidden="1" customWidth="1" outlineLevel="1"/>
    <col min="21" max="21" width="9.140625" style="448" collapsed="1"/>
    <col min="22" max="16384" width="9.140625" style="448"/>
  </cols>
  <sheetData>
    <row r="1" spans="1:19" x14ac:dyDescent="0.2">
      <c r="A1" s="829" t="s">
        <v>4561</v>
      </c>
      <c r="B1" s="829"/>
      <c r="C1" s="829"/>
      <c r="D1" s="829"/>
      <c r="E1" s="829"/>
      <c r="F1" s="830" t="s">
        <v>4562</v>
      </c>
      <c r="G1" s="830"/>
      <c r="H1" s="830"/>
      <c r="I1" s="830"/>
      <c r="J1" s="830"/>
      <c r="K1" s="830"/>
      <c r="L1" s="830"/>
      <c r="M1" s="446"/>
    </row>
    <row r="2" spans="1:19" ht="15" customHeight="1" thickBot="1" x14ac:dyDescent="0.25">
      <c r="A2" s="449">
        <v>26</v>
      </c>
      <c r="B2" s="450" t="s">
        <v>4203</v>
      </c>
      <c r="D2" s="452" t="s">
        <v>628</v>
      </c>
      <c r="E2" s="660"/>
      <c r="F2" s="642"/>
      <c r="G2" s="642"/>
      <c r="H2" s="661"/>
      <c r="K2" s="455"/>
      <c r="L2" s="455"/>
      <c r="M2" s="447"/>
    </row>
    <row r="3" spans="1:19" ht="15" customHeight="1" thickBot="1" x14ac:dyDescent="0.25">
      <c r="B3" s="450" t="s">
        <v>639</v>
      </c>
      <c r="D3" s="452" t="s">
        <v>627</v>
      </c>
      <c r="E3" s="824"/>
      <c r="F3" s="825"/>
      <c r="G3" s="825"/>
      <c r="H3" s="826"/>
      <c r="K3" s="822">
        <f>L266</f>
        <v>650</v>
      </c>
      <c r="L3" s="823"/>
      <c r="M3" s="457"/>
      <c r="P3" s="447" t="s">
        <v>2750</v>
      </c>
      <c r="Q3" s="447" t="s">
        <v>2752</v>
      </c>
      <c r="R3" s="447" t="s">
        <v>2751</v>
      </c>
      <c r="S3" s="447" t="s">
        <v>2753</v>
      </c>
    </row>
    <row r="4" spans="1:19" ht="15" customHeight="1" thickBot="1" x14ac:dyDescent="0.25">
      <c r="B4" s="450" t="s">
        <v>640</v>
      </c>
      <c r="D4" s="452" t="s">
        <v>629</v>
      </c>
      <c r="E4" s="831"/>
      <c r="F4" s="831"/>
      <c r="G4" s="831"/>
      <c r="H4" s="831"/>
      <c r="I4" s="458"/>
      <c r="K4" s="820">
        <f>CEILING(IF(L5=0,0,(K3-O4)),10)</f>
        <v>0</v>
      </c>
      <c r="L4" s="821"/>
      <c r="M4" s="447"/>
      <c r="O4" s="459">
        <f>K3*L5</f>
        <v>0</v>
      </c>
      <c r="P4" s="460"/>
      <c r="Q4" s="460"/>
      <c r="R4" s="460"/>
      <c r="S4" s="460"/>
    </row>
    <row r="5" spans="1:19" ht="15" customHeight="1" thickBot="1" x14ac:dyDescent="0.25">
      <c r="B5" s="450" t="s">
        <v>641</v>
      </c>
      <c r="D5" s="452" t="s">
        <v>630</v>
      </c>
      <c r="E5" s="662"/>
      <c r="F5" s="663"/>
      <c r="G5" s="827"/>
      <c r="H5" s="827"/>
      <c r="I5" s="462"/>
      <c r="J5" s="463"/>
      <c r="K5" s="464"/>
      <c r="L5" s="681">
        <v>0</v>
      </c>
      <c r="M5" s="447"/>
    </row>
    <row r="6" spans="1:19" ht="13.5" thickBot="1" x14ac:dyDescent="0.25">
      <c r="B6" s="450" t="s">
        <v>2364</v>
      </c>
      <c r="D6" s="465"/>
      <c r="E6" s="466"/>
      <c r="I6" s="467">
        <v>45</v>
      </c>
      <c r="J6" s="468" t="s">
        <v>3727</v>
      </c>
      <c r="K6" s="469"/>
      <c r="M6" s="447"/>
    </row>
    <row r="7" spans="1:19" s="475" customFormat="1" ht="28.5" customHeight="1" thickBot="1" x14ac:dyDescent="0.25">
      <c r="A7" s="471" t="s">
        <v>631</v>
      </c>
      <c r="B7" s="472" t="s">
        <v>638</v>
      </c>
      <c r="C7" s="472" t="s">
        <v>636</v>
      </c>
      <c r="D7" s="472" t="s">
        <v>627</v>
      </c>
      <c r="E7" s="472" t="s">
        <v>670</v>
      </c>
      <c r="F7" s="472" t="s">
        <v>632</v>
      </c>
      <c r="G7" s="472" t="s">
        <v>671</v>
      </c>
      <c r="H7" s="472" t="s">
        <v>633</v>
      </c>
      <c r="I7" s="473" t="s">
        <v>4033</v>
      </c>
      <c r="J7" s="474" t="s">
        <v>3728</v>
      </c>
      <c r="K7" s="473" t="s">
        <v>634</v>
      </c>
      <c r="L7" s="473" t="s">
        <v>635</v>
      </c>
      <c r="N7" s="447"/>
      <c r="O7" s="448"/>
      <c r="P7" s="447"/>
    </row>
    <row r="8" spans="1:19" ht="14.1" customHeight="1" thickBot="1" x14ac:dyDescent="0.25">
      <c r="B8" s="461"/>
      <c r="D8" s="832" t="s">
        <v>637</v>
      </c>
      <c r="E8" s="832"/>
      <c r="F8" s="832"/>
      <c r="G8" s="642"/>
      <c r="I8" s="678">
        <v>0</v>
      </c>
      <c r="J8" s="476"/>
      <c r="L8" s="477">
        <f>IF(SUM(L9:L19)=0,0," ")</f>
        <v>0</v>
      </c>
      <c r="M8" s="447"/>
      <c r="N8" s="478">
        <f>SUM(L9:L19)</f>
        <v>0</v>
      </c>
      <c r="P8" s="479">
        <v>0</v>
      </c>
      <c r="Q8" s="479">
        <v>0</v>
      </c>
      <c r="R8" s="479">
        <v>0.35</v>
      </c>
      <c r="S8" s="479">
        <v>0.5</v>
      </c>
    </row>
    <row r="9" spans="1:19" ht="14.1" customHeight="1" outlineLevel="1" x14ac:dyDescent="0.2">
      <c r="A9" s="480">
        <v>1</v>
      </c>
      <c r="B9" s="481"/>
      <c r="C9" s="482"/>
      <c r="D9" s="483" t="s">
        <v>672</v>
      </c>
      <c r="E9" s="483"/>
      <c r="F9" s="484" t="s">
        <v>642</v>
      </c>
      <c r="G9" s="485">
        <f>расщётка!$C$93</f>
        <v>0</v>
      </c>
      <c r="H9" s="484" t="s">
        <v>661</v>
      </c>
      <c r="I9" s="486">
        <v>1000</v>
      </c>
      <c r="J9" s="487">
        <f t="shared" ref="J9:J19" si="0">G9*I9</f>
        <v>0</v>
      </c>
      <c r="K9" s="488">
        <f>I9*($I$8+1)</f>
        <v>1000</v>
      </c>
      <c r="L9" s="489">
        <f t="shared" ref="L9:L19" si="1">G9*K9</f>
        <v>0</v>
      </c>
      <c r="M9" s="447"/>
    </row>
    <row r="10" spans="1:19" ht="14.1" customHeight="1" outlineLevel="1" x14ac:dyDescent="0.2">
      <c r="A10" s="480">
        <v>2</v>
      </c>
      <c r="B10" s="481"/>
      <c r="C10" s="482"/>
      <c r="D10" s="483" t="s">
        <v>673</v>
      </c>
      <c r="E10" s="483"/>
      <c r="F10" s="484" t="s">
        <v>642</v>
      </c>
      <c r="G10" s="643"/>
      <c r="H10" s="484" t="s">
        <v>661</v>
      </c>
      <c r="I10" s="490">
        <v>1000</v>
      </c>
      <c r="J10" s="487">
        <f t="shared" si="0"/>
        <v>0</v>
      </c>
      <c r="K10" s="488">
        <f>I10*($I$8+1)</f>
        <v>1000</v>
      </c>
      <c r="L10" s="489">
        <f t="shared" si="1"/>
        <v>0</v>
      </c>
      <c r="M10" s="447"/>
    </row>
    <row r="11" spans="1:19" ht="14.1" customHeight="1" outlineLevel="1" x14ac:dyDescent="0.2">
      <c r="A11" s="480">
        <v>3</v>
      </c>
      <c r="B11" s="481"/>
      <c r="C11" s="482"/>
      <c r="D11" s="483" t="s">
        <v>1137</v>
      </c>
      <c r="E11" s="483"/>
      <c r="F11" s="484" t="s">
        <v>642</v>
      </c>
      <c r="G11" s="643"/>
      <c r="H11" s="484" t="s">
        <v>661</v>
      </c>
      <c r="I11" s="490">
        <v>1200</v>
      </c>
      <c r="J11" s="487">
        <f t="shared" si="0"/>
        <v>0</v>
      </c>
      <c r="K11" s="488">
        <f>I11*($I$8+1)</f>
        <v>1200</v>
      </c>
      <c r="L11" s="489">
        <f>G11*K11</f>
        <v>0</v>
      </c>
      <c r="M11" s="447"/>
    </row>
    <row r="12" spans="1:19" ht="14.1" customHeight="1" outlineLevel="1" x14ac:dyDescent="0.2">
      <c r="A12" s="480">
        <v>4</v>
      </c>
      <c r="B12" s="481"/>
      <c r="C12" s="482"/>
      <c r="D12" s="483" t="s">
        <v>674</v>
      </c>
      <c r="E12" s="483"/>
      <c r="F12" s="484" t="s">
        <v>643</v>
      </c>
      <c r="G12" s="682"/>
      <c r="H12" s="484" t="s">
        <v>661</v>
      </c>
      <c r="I12" s="490">
        <v>1300</v>
      </c>
      <c r="J12" s="487">
        <f t="shared" si="0"/>
        <v>0</v>
      </c>
      <c r="K12" s="488">
        <f t="shared" ref="K12:K19" si="2">I12*($I$8+1)</f>
        <v>1300</v>
      </c>
      <c r="L12" s="489">
        <f t="shared" si="1"/>
        <v>0</v>
      </c>
      <c r="M12" s="447"/>
    </row>
    <row r="13" spans="1:19" ht="14.1" customHeight="1" outlineLevel="1" x14ac:dyDescent="0.2">
      <c r="A13" s="480">
        <v>5</v>
      </c>
      <c r="B13" s="481"/>
      <c r="C13" s="482"/>
      <c r="D13" s="483" t="s">
        <v>644</v>
      </c>
      <c r="E13" s="483"/>
      <c r="F13" s="484" t="s">
        <v>645</v>
      </c>
      <c r="G13" s="485">
        <f>расщётка!$C$95</f>
        <v>0</v>
      </c>
      <c r="H13" s="484" t="s">
        <v>661</v>
      </c>
      <c r="I13" s="490">
        <v>165</v>
      </c>
      <c r="J13" s="487">
        <f t="shared" si="0"/>
        <v>0</v>
      </c>
      <c r="K13" s="488">
        <f t="shared" si="2"/>
        <v>165</v>
      </c>
      <c r="L13" s="489">
        <f t="shared" si="1"/>
        <v>0</v>
      </c>
      <c r="M13" s="447"/>
    </row>
    <row r="14" spans="1:19" ht="14.1" customHeight="1" outlineLevel="1" x14ac:dyDescent="0.2">
      <c r="A14" s="480">
        <v>6</v>
      </c>
      <c r="B14" s="481"/>
      <c r="C14" s="482"/>
      <c r="D14" s="483" t="s">
        <v>675</v>
      </c>
      <c r="E14" s="483"/>
      <c r="F14" s="484" t="s">
        <v>642</v>
      </c>
      <c r="G14" s="485">
        <f>расщётка!$C$96</f>
        <v>0</v>
      </c>
      <c r="H14" s="484" t="s">
        <v>661</v>
      </c>
      <c r="I14" s="490">
        <v>1400</v>
      </c>
      <c r="J14" s="487">
        <f t="shared" si="0"/>
        <v>0</v>
      </c>
      <c r="K14" s="488">
        <f t="shared" si="2"/>
        <v>1400</v>
      </c>
      <c r="L14" s="489">
        <f t="shared" si="1"/>
        <v>0</v>
      </c>
      <c r="M14" s="447"/>
    </row>
    <row r="15" spans="1:19" ht="14.1" customHeight="1" outlineLevel="1" x14ac:dyDescent="0.2">
      <c r="A15" s="480">
        <v>7</v>
      </c>
      <c r="B15" s="481"/>
      <c r="C15" s="482"/>
      <c r="D15" s="483" t="s">
        <v>676</v>
      </c>
      <c r="E15" s="483"/>
      <c r="F15" s="484" t="s">
        <v>642</v>
      </c>
      <c r="G15" s="643"/>
      <c r="H15" s="484" t="s">
        <v>661</v>
      </c>
      <c r="I15" s="490">
        <v>1400</v>
      </c>
      <c r="J15" s="487">
        <f t="shared" si="0"/>
        <v>0</v>
      </c>
      <c r="K15" s="488">
        <f t="shared" si="2"/>
        <v>1400</v>
      </c>
      <c r="L15" s="489">
        <f t="shared" si="1"/>
        <v>0</v>
      </c>
      <c r="M15" s="491"/>
    </row>
    <row r="16" spans="1:19" ht="14.1" customHeight="1" outlineLevel="1" x14ac:dyDescent="0.2">
      <c r="A16" s="480">
        <v>8</v>
      </c>
      <c r="B16" s="481"/>
      <c r="C16" s="482"/>
      <c r="D16" s="483" t="s">
        <v>663</v>
      </c>
      <c r="E16" s="483"/>
      <c r="F16" s="484" t="s">
        <v>642</v>
      </c>
      <c r="G16" s="485">
        <f>расщётка!$C$97</f>
        <v>0</v>
      </c>
      <c r="H16" s="484" t="s">
        <v>661</v>
      </c>
      <c r="I16" s="490">
        <v>1200</v>
      </c>
      <c r="J16" s="487">
        <f t="shared" si="0"/>
        <v>0</v>
      </c>
      <c r="K16" s="488">
        <f t="shared" si="2"/>
        <v>1200</v>
      </c>
      <c r="L16" s="489">
        <f t="shared" si="1"/>
        <v>0</v>
      </c>
      <c r="M16" s="491"/>
    </row>
    <row r="17" spans="1:19" ht="14.1" customHeight="1" outlineLevel="1" x14ac:dyDescent="0.2">
      <c r="A17" s="480">
        <v>9</v>
      </c>
      <c r="B17" s="481"/>
      <c r="C17" s="482"/>
      <c r="D17" s="483" t="s">
        <v>3731</v>
      </c>
      <c r="E17" s="483"/>
      <c r="F17" s="484" t="s">
        <v>642</v>
      </c>
      <c r="G17" s="643"/>
      <c r="H17" s="484" t="s">
        <v>661</v>
      </c>
      <c r="I17" s="490">
        <v>1400</v>
      </c>
      <c r="J17" s="487">
        <f t="shared" si="0"/>
        <v>0</v>
      </c>
      <c r="K17" s="488">
        <f t="shared" si="2"/>
        <v>1400</v>
      </c>
      <c r="L17" s="489">
        <f t="shared" si="1"/>
        <v>0</v>
      </c>
      <c r="M17" s="491"/>
    </row>
    <row r="18" spans="1:19" ht="14.1" customHeight="1" outlineLevel="1" x14ac:dyDescent="0.2">
      <c r="A18" s="480">
        <v>10</v>
      </c>
      <c r="B18" s="481"/>
      <c r="C18" s="482"/>
      <c r="D18" s="483" t="s">
        <v>2505</v>
      </c>
      <c r="E18" s="483"/>
      <c r="F18" s="484"/>
      <c r="G18" s="643"/>
      <c r="H18" s="484" t="s">
        <v>661</v>
      </c>
      <c r="I18" s="490">
        <f>I9*0.5</f>
        <v>500</v>
      </c>
      <c r="J18" s="487">
        <f t="shared" si="0"/>
        <v>0</v>
      </c>
      <c r="K18" s="488">
        <f t="shared" si="2"/>
        <v>500</v>
      </c>
      <c r="L18" s="489">
        <f t="shared" si="1"/>
        <v>0</v>
      </c>
      <c r="M18" s="491"/>
    </row>
    <row r="19" spans="1:19" ht="14.1" customHeight="1" outlineLevel="1" thickBot="1" x14ac:dyDescent="0.25">
      <c r="A19" s="480">
        <v>11</v>
      </c>
      <c r="B19" s="481"/>
      <c r="C19" s="482"/>
      <c r="D19" s="483"/>
      <c r="E19" s="483"/>
      <c r="F19" s="484"/>
      <c r="G19" s="643"/>
      <c r="H19" s="484" t="s">
        <v>661</v>
      </c>
      <c r="I19" s="492"/>
      <c r="J19" s="487">
        <f t="shared" si="0"/>
        <v>0</v>
      </c>
      <c r="K19" s="488">
        <f t="shared" si="2"/>
        <v>0</v>
      </c>
      <c r="L19" s="489">
        <f t="shared" si="1"/>
        <v>0</v>
      </c>
      <c r="M19" s="491"/>
      <c r="N19" s="493">
        <f>SUM(G9:G19)-G13</f>
        <v>0</v>
      </c>
    </row>
    <row r="20" spans="1:19" ht="14.1" customHeight="1" thickBot="1" x14ac:dyDescent="0.25">
      <c r="A20" s="494"/>
      <c r="B20" s="495"/>
      <c r="C20" s="496"/>
      <c r="D20" s="817" t="s">
        <v>656</v>
      </c>
      <c r="E20" s="817"/>
      <c r="F20" s="817"/>
      <c r="G20" s="644"/>
      <c r="H20" s="491"/>
      <c r="I20" s="678">
        <v>0.35</v>
      </c>
      <c r="J20" s="453"/>
      <c r="K20" s="453"/>
      <c r="L20" s="477">
        <f>IF(SUM(L21:L28)=0,0," ")</f>
        <v>0</v>
      </c>
      <c r="M20" s="491"/>
      <c r="N20" s="478">
        <f>SUM(L21:L28)</f>
        <v>0</v>
      </c>
      <c r="P20" s="479">
        <v>0.35</v>
      </c>
      <c r="Q20" s="479">
        <v>0.35</v>
      </c>
      <c r="R20" s="479">
        <v>0.5</v>
      </c>
      <c r="S20" s="479">
        <v>0.5</v>
      </c>
    </row>
    <row r="21" spans="1:19" ht="14.1" customHeight="1" outlineLevel="1" x14ac:dyDescent="0.2">
      <c r="A21" s="480">
        <v>12</v>
      </c>
      <c r="B21" s="498"/>
      <c r="C21" s="482"/>
      <c r="D21" s="483" t="s">
        <v>646</v>
      </c>
      <c r="E21" s="483"/>
      <c r="F21" s="484" t="s">
        <v>642</v>
      </c>
      <c r="G21" s="499">
        <f>IF(C21=0,0,расщётка!$C$97)</f>
        <v>0</v>
      </c>
      <c r="H21" s="484" t="s">
        <v>661</v>
      </c>
      <c r="I21" s="500">
        <v>1780</v>
      </c>
      <c r="J21" s="487">
        <f t="shared" ref="J21:J28" si="3">G21*I21</f>
        <v>0</v>
      </c>
      <c r="K21" s="488">
        <f t="shared" ref="K21:K28" si="4">I21*($I$20+1)</f>
        <v>2403</v>
      </c>
      <c r="L21" s="489">
        <f t="shared" ref="L21:L28" si="5">G21*K21</f>
        <v>0</v>
      </c>
      <c r="M21" s="491"/>
    </row>
    <row r="22" spans="1:19" ht="14.1" customHeight="1" outlineLevel="1" x14ac:dyDescent="0.2">
      <c r="A22" s="480">
        <v>13</v>
      </c>
      <c r="B22" s="498"/>
      <c r="C22" s="482"/>
      <c r="D22" s="483" t="s">
        <v>1136</v>
      </c>
      <c r="E22" s="483"/>
      <c r="F22" s="484" t="s">
        <v>642</v>
      </c>
      <c r="G22" s="650"/>
      <c r="H22" s="484" t="s">
        <v>661</v>
      </c>
      <c r="I22" s="500">
        <v>2000</v>
      </c>
      <c r="J22" s="487">
        <f t="shared" si="3"/>
        <v>0</v>
      </c>
      <c r="K22" s="488">
        <f>I22*($I$20+1)</f>
        <v>2700</v>
      </c>
      <c r="L22" s="489">
        <f>G22*K22</f>
        <v>0</v>
      </c>
      <c r="M22" s="491"/>
    </row>
    <row r="23" spans="1:19" ht="14.1" customHeight="1" outlineLevel="1" x14ac:dyDescent="0.2">
      <c r="A23" s="480">
        <v>14</v>
      </c>
      <c r="B23" s="498"/>
      <c r="C23" s="501"/>
      <c r="D23" s="483" t="s">
        <v>647</v>
      </c>
      <c r="E23" s="483"/>
      <c r="F23" s="484" t="s">
        <v>648</v>
      </c>
      <c r="G23" s="499">
        <f>расщётка!$C$98</f>
        <v>0</v>
      </c>
      <c r="H23" s="484" t="s">
        <v>661</v>
      </c>
      <c r="I23" s="502">
        <v>2370</v>
      </c>
      <c r="J23" s="487">
        <f t="shared" si="3"/>
        <v>0</v>
      </c>
      <c r="K23" s="488">
        <f t="shared" si="4"/>
        <v>3199.5</v>
      </c>
      <c r="L23" s="489">
        <f t="shared" si="5"/>
        <v>0</v>
      </c>
      <c r="M23" s="491"/>
    </row>
    <row r="24" spans="1:19" ht="14.1" customHeight="1" outlineLevel="1" x14ac:dyDescent="0.2">
      <c r="A24" s="480">
        <v>15</v>
      </c>
      <c r="B24" s="498"/>
      <c r="C24" s="501"/>
      <c r="D24" s="483" t="s">
        <v>3266</v>
      </c>
      <c r="E24" s="483"/>
      <c r="F24" s="484" t="s">
        <v>642</v>
      </c>
      <c r="G24" s="499">
        <f>расщётка!$C$99</f>
        <v>0</v>
      </c>
      <c r="H24" s="484" t="s">
        <v>661</v>
      </c>
      <c r="I24" s="502">
        <v>1780</v>
      </c>
      <c r="J24" s="487">
        <f t="shared" si="3"/>
        <v>0</v>
      </c>
      <c r="K24" s="488">
        <f t="shared" si="4"/>
        <v>2403</v>
      </c>
      <c r="L24" s="489">
        <f t="shared" si="5"/>
        <v>0</v>
      </c>
      <c r="M24" s="491"/>
    </row>
    <row r="25" spans="1:19" ht="14.1" customHeight="1" outlineLevel="1" x14ac:dyDescent="0.2">
      <c r="A25" s="480">
        <v>16</v>
      </c>
      <c r="B25" s="498"/>
      <c r="C25" s="501"/>
      <c r="D25" s="483" t="s">
        <v>1135</v>
      </c>
      <c r="E25" s="483"/>
      <c r="F25" s="484" t="s">
        <v>642</v>
      </c>
      <c r="G25" s="650"/>
      <c r="H25" s="484" t="s">
        <v>661</v>
      </c>
      <c r="I25" s="502">
        <v>2000</v>
      </c>
      <c r="J25" s="487">
        <f t="shared" si="3"/>
        <v>0</v>
      </c>
      <c r="K25" s="488">
        <f>I25*($I$20+1)</f>
        <v>2700</v>
      </c>
      <c r="L25" s="489">
        <f>G25*K25</f>
        <v>0</v>
      </c>
      <c r="M25" s="491"/>
    </row>
    <row r="26" spans="1:19" ht="14.1" customHeight="1" outlineLevel="1" x14ac:dyDescent="0.2">
      <c r="A26" s="480">
        <v>17</v>
      </c>
      <c r="B26" s="498"/>
      <c r="C26" s="501"/>
      <c r="D26" s="483" t="s">
        <v>2571</v>
      </c>
      <c r="E26" s="483"/>
      <c r="F26" s="484" t="s">
        <v>642</v>
      </c>
      <c r="G26" s="499">
        <f>расщётка!$C$100</f>
        <v>0</v>
      </c>
      <c r="H26" s="484" t="s">
        <v>661</v>
      </c>
      <c r="I26" s="502">
        <v>1780</v>
      </c>
      <c r="J26" s="487">
        <f t="shared" si="3"/>
        <v>0</v>
      </c>
      <c r="K26" s="488">
        <f t="shared" si="4"/>
        <v>2403</v>
      </c>
      <c r="L26" s="489">
        <f t="shared" si="5"/>
        <v>0</v>
      </c>
    </row>
    <row r="27" spans="1:19" ht="14.1" customHeight="1" outlineLevel="1" x14ac:dyDescent="0.2">
      <c r="A27" s="480">
        <v>18</v>
      </c>
      <c r="B27" s="498"/>
      <c r="C27" s="501"/>
      <c r="D27" s="483" t="s">
        <v>3268</v>
      </c>
      <c r="E27" s="483"/>
      <c r="F27" s="484" t="s">
        <v>642</v>
      </c>
      <c r="G27" s="499">
        <f>расщётка!$C$101</f>
        <v>0</v>
      </c>
      <c r="H27" s="484" t="s">
        <v>661</v>
      </c>
      <c r="I27" s="502">
        <f>I21*2.5</f>
        <v>4450</v>
      </c>
      <c r="J27" s="487">
        <f t="shared" si="3"/>
        <v>0</v>
      </c>
      <c r="K27" s="488">
        <f t="shared" si="4"/>
        <v>6007.5</v>
      </c>
      <c r="L27" s="489">
        <f t="shared" si="5"/>
        <v>0</v>
      </c>
    </row>
    <row r="28" spans="1:19" ht="14.1" customHeight="1" outlineLevel="1" x14ac:dyDescent="0.2">
      <c r="A28" s="480">
        <v>19</v>
      </c>
      <c r="B28" s="498"/>
      <c r="C28" s="501"/>
      <c r="D28" s="483" t="s">
        <v>2911</v>
      </c>
      <c r="E28" s="483"/>
      <c r="F28" s="484" t="s">
        <v>645</v>
      </c>
      <c r="G28" s="645"/>
      <c r="H28" s="484" t="s">
        <v>661</v>
      </c>
      <c r="I28" s="504">
        <v>850</v>
      </c>
      <c r="J28" s="487">
        <f t="shared" si="3"/>
        <v>0</v>
      </c>
      <c r="K28" s="488">
        <f t="shared" si="4"/>
        <v>1147.5</v>
      </c>
      <c r="L28" s="489">
        <f t="shared" si="5"/>
        <v>0</v>
      </c>
    </row>
    <row r="29" spans="1:19" ht="14.1" customHeight="1" thickBot="1" x14ac:dyDescent="0.25">
      <c r="A29" s="505"/>
      <c r="B29" s="461"/>
      <c r="C29" s="506"/>
      <c r="D29" s="819" t="s">
        <v>2003</v>
      </c>
      <c r="E29" s="819"/>
      <c r="F29" s="819"/>
      <c r="G29" s="646"/>
      <c r="H29" s="497"/>
      <c r="I29" s="680">
        <v>0.35</v>
      </c>
      <c r="J29" s="507"/>
      <c r="K29" s="507"/>
      <c r="L29" s="477">
        <f>IF(SUM(L30:L38)=0,0," ")</f>
        <v>0</v>
      </c>
      <c r="N29" s="478">
        <f>SUM(L30:L38)</f>
        <v>0</v>
      </c>
      <c r="P29" s="479">
        <v>0.35</v>
      </c>
      <c r="Q29" s="479">
        <v>0.35</v>
      </c>
      <c r="R29" s="479">
        <v>0.5</v>
      </c>
      <c r="S29" s="479">
        <v>0.5</v>
      </c>
    </row>
    <row r="30" spans="1:19" ht="14.1" customHeight="1" outlineLevel="1" x14ac:dyDescent="0.2">
      <c r="A30" s="480">
        <v>21</v>
      </c>
      <c r="B30" s="498" t="s">
        <v>2012</v>
      </c>
      <c r="C30" s="482"/>
      <c r="D30" s="483" t="s">
        <v>2004</v>
      </c>
      <c r="E30" s="483"/>
      <c r="F30" s="484" t="s">
        <v>642</v>
      </c>
      <c r="G30" s="647"/>
      <c r="H30" s="484" t="s">
        <v>661</v>
      </c>
      <c r="I30" s="509">
        <v>1260</v>
      </c>
      <c r="J30" s="487">
        <f>G30*I30</f>
        <v>0</v>
      </c>
      <c r="K30" s="488">
        <f>I30*($I$29+1)</f>
        <v>1701</v>
      </c>
      <c r="L30" s="489">
        <f>G30*K30</f>
        <v>0</v>
      </c>
    </row>
    <row r="31" spans="1:19" ht="14.1" customHeight="1" outlineLevel="1" x14ac:dyDescent="0.2">
      <c r="A31" s="480">
        <v>22</v>
      </c>
      <c r="B31" s="498" t="s">
        <v>2012</v>
      </c>
      <c r="C31" s="482"/>
      <c r="D31" s="483" t="s">
        <v>2005</v>
      </c>
      <c r="E31" s="483"/>
      <c r="F31" s="484" t="s">
        <v>642</v>
      </c>
      <c r="G31" s="647"/>
      <c r="H31" s="484" t="s">
        <v>661</v>
      </c>
      <c r="I31" s="510">
        <v>1880</v>
      </c>
      <c r="J31" s="487">
        <f t="shared" ref="J31:J37" si="6">G31*I31</f>
        <v>0</v>
      </c>
      <c r="K31" s="488">
        <f t="shared" ref="K31:K37" si="7">I31*($I$29+1)</f>
        <v>2538</v>
      </c>
      <c r="L31" s="489">
        <f t="shared" ref="L31:L37" si="8">G31*K31</f>
        <v>0</v>
      </c>
    </row>
    <row r="32" spans="1:19" ht="14.1" customHeight="1" outlineLevel="1" x14ac:dyDescent="0.2">
      <c r="A32" s="480">
        <v>23</v>
      </c>
      <c r="B32" s="498" t="s">
        <v>2012</v>
      </c>
      <c r="C32" s="482"/>
      <c r="D32" s="483" t="s">
        <v>2004</v>
      </c>
      <c r="E32" s="483"/>
      <c r="F32" s="484" t="s">
        <v>2006</v>
      </c>
      <c r="G32" s="647"/>
      <c r="H32" s="484" t="s">
        <v>661</v>
      </c>
      <c r="I32" s="510">
        <v>1650</v>
      </c>
      <c r="J32" s="487">
        <f t="shared" si="6"/>
        <v>0</v>
      </c>
      <c r="K32" s="488">
        <f t="shared" si="7"/>
        <v>2227.5</v>
      </c>
      <c r="L32" s="489">
        <f t="shared" si="8"/>
        <v>0</v>
      </c>
    </row>
    <row r="33" spans="1:19" ht="14.1" customHeight="1" outlineLevel="1" x14ac:dyDescent="0.2">
      <c r="A33" s="480">
        <v>24</v>
      </c>
      <c r="B33" s="498" t="s">
        <v>2012</v>
      </c>
      <c r="C33" s="482"/>
      <c r="D33" s="483" t="s">
        <v>2005</v>
      </c>
      <c r="E33" s="483"/>
      <c r="F33" s="484" t="s">
        <v>2006</v>
      </c>
      <c r="G33" s="647"/>
      <c r="H33" s="484" t="s">
        <v>661</v>
      </c>
      <c r="I33" s="510">
        <v>2290</v>
      </c>
      <c r="J33" s="487">
        <f t="shared" si="6"/>
        <v>0</v>
      </c>
      <c r="K33" s="488">
        <f t="shared" si="7"/>
        <v>3091.5</v>
      </c>
      <c r="L33" s="489">
        <f t="shared" si="8"/>
        <v>0</v>
      </c>
    </row>
    <row r="34" spans="1:19" ht="14.1" customHeight="1" outlineLevel="1" x14ac:dyDescent="0.2">
      <c r="A34" s="480">
        <v>25</v>
      </c>
      <c r="B34" s="498" t="s">
        <v>2012</v>
      </c>
      <c r="C34" s="482"/>
      <c r="D34" s="483" t="s">
        <v>2004</v>
      </c>
      <c r="E34" s="483"/>
      <c r="F34" s="484" t="s">
        <v>2007</v>
      </c>
      <c r="G34" s="647"/>
      <c r="H34" s="484" t="s">
        <v>661</v>
      </c>
      <c r="I34" s="510">
        <v>2100</v>
      </c>
      <c r="J34" s="487">
        <f t="shared" si="6"/>
        <v>0</v>
      </c>
      <c r="K34" s="488">
        <f t="shared" si="7"/>
        <v>2835</v>
      </c>
      <c r="L34" s="489">
        <f t="shared" si="8"/>
        <v>0</v>
      </c>
    </row>
    <row r="35" spans="1:19" ht="14.1" customHeight="1" outlineLevel="1" x14ac:dyDescent="0.2">
      <c r="A35" s="480">
        <v>26</v>
      </c>
      <c r="B35" s="498" t="s">
        <v>2012</v>
      </c>
      <c r="C35" s="482"/>
      <c r="D35" s="483" t="s">
        <v>2005</v>
      </c>
      <c r="E35" s="483"/>
      <c r="F35" s="484" t="s">
        <v>2007</v>
      </c>
      <c r="G35" s="647"/>
      <c r="H35" s="484" t="s">
        <v>661</v>
      </c>
      <c r="I35" s="510">
        <v>2710</v>
      </c>
      <c r="J35" s="487">
        <f t="shared" si="6"/>
        <v>0</v>
      </c>
      <c r="K35" s="488">
        <f t="shared" si="7"/>
        <v>3658.5000000000005</v>
      </c>
      <c r="L35" s="489">
        <f t="shared" si="8"/>
        <v>0</v>
      </c>
    </row>
    <row r="36" spans="1:19" ht="14.1" customHeight="1" outlineLevel="1" x14ac:dyDescent="0.2">
      <c r="A36" s="480">
        <v>27</v>
      </c>
      <c r="B36" s="498" t="s">
        <v>2012</v>
      </c>
      <c r="C36" s="482"/>
      <c r="D36" s="483" t="s">
        <v>2008</v>
      </c>
      <c r="E36" s="483"/>
      <c r="F36" s="484" t="s">
        <v>2009</v>
      </c>
      <c r="G36" s="647"/>
      <c r="H36" s="484" t="s">
        <v>661</v>
      </c>
      <c r="I36" s="510">
        <v>1400</v>
      </c>
      <c r="J36" s="487">
        <f t="shared" si="6"/>
        <v>0</v>
      </c>
      <c r="K36" s="488">
        <f t="shared" si="7"/>
        <v>1890.0000000000002</v>
      </c>
      <c r="L36" s="489">
        <f t="shared" si="8"/>
        <v>0</v>
      </c>
    </row>
    <row r="37" spans="1:19" ht="14.1" customHeight="1" outlineLevel="1" x14ac:dyDescent="0.2">
      <c r="A37" s="480">
        <v>28</v>
      </c>
      <c r="B37" s="498" t="s">
        <v>2012</v>
      </c>
      <c r="C37" s="482"/>
      <c r="D37" s="483" t="s">
        <v>2010</v>
      </c>
      <c r="E37" s="483"/>
      <c r="F37" s="484" t="s">
        <v>2009</v>
      </c>
      <c r="G37" s="647"/>
      <c r="H37" s="484" t="s">
        <v>661</v>
      </c>
      <c r="I37" s="510">
        <v>2050</v>
      </c>
      <c r="J37" s="487">
        <f t="shared" si="6"/>
        <v>0</v>
      </c>
      <c r="K37" s="488">
        <f t="shared" si="7"/>
        <v>2767.5</v>
      </c>
      <c r="L37" s="489">
        <f t="shared" si="8"/>
        <v>0</v>
      </c>
    </row>
    <row r="38" spans="1:19" ht="14.1" customHeight="1" outlineLevel="1" thickBot="1" x14ac:dyDescent="0.25">
      <c r="A38" s="480">
        <v>29</v>
      </c>
      <c r="B38" s="498" t="s">
        <v>2012</v>
      </c>
      <c r="C38" s="482"/>
      <c r="D38" s="483" t="s">
        <v>2011</v>
      </c>
      <c r="E38" s="483"/>
      <c r="F38" s="484" t="s">
        <v>645</v>
      </c>
      <c r="G38" s="647"/>
      <c r="H38" s="503" t="s">
        <v>661</v>
      </c>
      <c r="I38" s="510">
        <v>1010</v>
      </c>
      <c r="J38" s="487">
        <f>G38*I38</f>
        <v>0</v>
      </c>
      <c r="K38" s="488">
        <f>I38*($I$29+1)</f>
        <v>1363.5</v>
      </c>
      <c r="L38" s="489">
        <f>G38*K38</f>
        <v>0</v>
      </c>
    </row>
    <row r="39" spans="1:19" ht="14.1" customHeight="1" thickBot="1" x14ac:dyDescent="0.25">
      <c r="A39" s="511"/>
      <c r="B39" s="461"/>
      <c r="C39" s="506"/>
      <c r="D39" s="817" t="s">
        <v>578</v>
      </c>
      <c r="E39" s="817"/>
      <c r="F39" s="817"/>
      <c r="G39" s="644"/>
      <c r="H39" s="497"/>
      <c r="I39" s="678">
        <v>0.25</v>
      </c>
      <c r="J39" s="470"/>
      <c r="L39" s="477">
        <f>IF(SUM(L40:L45)=0,0," ")</f>
        <v>0</v>
      </c>
      <c r="N39" s="478">
        <f>SUM(L40:L45)</f>
        <v>0</v>
      </c>
      <c r="P39" s="479">
        <v>0.35</v>
      </c>
      <c r="Q39" s="479">
        <v>0.35</v>
      </c>
      <c r="R39" s="479">
        <v>0.35</v>
      </c>
      <c r="S39" s="479">
        <v>0.5</v>
      </c>
    </row>
    <row r="40" spans="1:19" ht="14.1" customHeight="1" outlineLevel="1" x14ac:dyDescent="0.2">
      <c r="A40" s="480">
        <v>31</v>
      </c>
      <c r="B40" s="498" t="s">
        <v>2013</v>
      </c>
      <c r="C40" s="501"/>
      <c r="D40" s="483" t="s">
        <v>579</v>
      </c>
      <c r="E40" s="484"/>
      <c r="F40" s="484"/>
      <c r="G40" s="499">
        <f>расщётка!$Q$140</f>
        <v>0</v>
      </c>
      <c r="H40" s="484" t="s">
        <v>661</v>
      </c>
      <c r="I40" s="486">
        <v>12200</v>
      </c>
      <c r="J40" s="487">
        <f t="shared" ref="J40:J45" si="9">G40*I40</f>
        <v>0</v>
      </c>
      <c r="K40" s="488">
        <f t="shared" ref="K40:K45" si="10">I40*($I$39+1)</f>
        <v>15250</v>
      </c>
      <c r="L40" s="489">
        <f t="shared" ref="L40:L45" si="11">G40*K40</f>
        <v>0</v>
      </c>
      <c r="P40" s="479">
        <v>0.35</v>
      </c>
      <c r="Q40" s="479">
        <v>0.35</v>
      </c>
    </row>
    <row r="41" spans="1:19" ht="14.1" customHeight="1" outlineLevel="1" x14ac:dyDescent="0.2">
      <c r="A41" s="480">
        <v>32</v>
      </c>
      <c r="B41" s="498" t="s">
        <v>2013</v>
      </c>
      <c r="C41" s="501"/>
      <c r="D41" s="483" t="s">
        <v>580</v>
      </c>
      <c r="E41" s="484"/>
      <c r="F41" s="484"/>
      <c r="G41" s="499">
        <f>расщётка!$R$140</f>
        <v>0</v>
      </c>
      <c r="H41" s="484" t="s">
        <v>664</v>
      </c>
      <c r="I41" s="490">
        <v>1380</v>
      </c>
      <c r="J41" s="487">
        <f t="shared" si="9"/>
        <v>0</v>
      </c>
      <c r="K41" s="488">
        <f t="shared" si="10"/>
        <v>1725</v>
      </c>
      <c r="L41" s="489">
        <f t="shared" si="11"/>
        <v>0</v>
      </c>
      <c r="P41" s="479">
        <v>0.35</v>
      </c>
      <c r="Q41" s="479">
        <v>0.35</v>
      </c>
    </row>
    <row r="42" spans="1:19" ht="14.1" customHeight="1" outlineLevel="1" x14ac:dyDescent="0.2">
      <c r="A42" s="480">
        <v>33</v>
      </c>
      <c r="B42" s="498" t="s">
        <v>2013</v>
      </c>
      <c r="C42" s="501"/>
      <c r="D42" s="483" t="s">
        <v>581</v>
      </c>
      <c r="E42" s="484"/>
      <c r="F42" s="484"/>
      <c r="G42" s="648"/>
      <c r="H42" s="484" t="s">
        <v>664</v>
      </c>
      <c r="I42" s="490">
        <v>1780</v>
      </c>
      <c r="J42" s="487">
        <f t="shared" si="9"/>
        <v>0</v>
      </c>
      <c r="K42" s="488">
        <f t="shared" si="10"/>
        <v>2225</v>
      </c>
      <c r="L42" s="489">
        <f t="shared" si="11"/>
        <v>0</v>
      </c>
      <c r="P42" s="479">
        <v>0.35</v>
      </c>
      <c r="Q42" s="479">
        <v>0.35</v>
      </c>
    </row>
    <row r="43" spans="1:19" ht="14.1" customHeight="1" outlineLevel="1" x14ac:dyDescent="0.2">
      <c r="A43" s="480">
        <v>34</v>
      </c>
      <c r="B43" s="498"/>
      <c r="C43" s="501"/>
      <c r="D43" s="483" t="s">
        <v>3190</v>
      </c>
      <c r="E43" s="484"/>
      <c r="F43" s="484"/>
      <c r="G43" s="513">
        <f>G213</f>
        <v>0</v>
      </c>
      <c r="H43" s="484" t="s">
        <v>659</v>
      </c>
      <c r="I43" s="490">
        <v>1500</v>
      </c>
      <c r="J43" s="487">
        <f t="shared" si="9"/>
        <v>0</v>
      </c>
      <c r="K43" s="488">
        <f t="shared" si="10"/>
        <v>1875</v>
      </c>
      <c r="L43" s="489">
        <f t="shared" si="11"/>
        <v>0</v>
      </c>
      <c r="P43" s="479"/>
      <c r="Q43" s="479"/>
    </row>
    <row r="44" spans="1:19" ht="14.1" customHeight="1" outlineLevel="1" x14ac:dyDescent="0.2">
      <c r="A44" s="480">
        <v>35</v>
      </c>
      <c r="B44" s="498"/>
      <c r="C44" s="501"/>
      <c r="D44" s="483" t="s">
        <v>3191</v>
      </c>
      <c r="E44" s="484"/>
      <c r="F44" s="484"/>
      <c r="G44" s="649"/>
      <c r="H44" s="484" t="s">
        <v>659</v>
      </c>
      <c r="I44" s="490">
        <v>1500</v>
      </c>
      <c r="J44" s="487">
        <f t="shared" si="9"/>
        <v>0</v>
      </c>
      <c r="K44" s="488">
        <f t="shared" si="10"/>
        <v>1875</v>
      </c>
      <c r="L44" s="489">
        <f t="shared" si="11"/>
        <v>0</v>
      </c>
      <c r="P44" s="479"/>
      <c r="Q44" s="479"/>
    </row>
    <row r="45" spans="1:19" ht="14.1" customHeight="1" outlineLevel="1" thickBot="1" x14ac:dyDescent="0.25">
      <c r="A45" s="480">
        <v>36</v>
      </c>
      <c r="B45" s="498"/>
      <c r="C45" s="501"/>
      <c r="D45" s="483"/>
      <c r="E45" s="484"/>
      <c r="F45" s="484"/>
      <c r="G45" s="648"/>
      <c r="H45" s="484"/>
      <c r="I45" s="490"/>
      <c r="J45" s="487">
        <f t="shared" si="9"/>
        <v>0</v>
      </c>
      <c r="K45" s="488">
        <f t="shared" si="10"/>
        <v>0</v>
      </c>
      <c r="L45" s="489">
        <f t="shared" si="11"/>
        <v>0</v>
      </c>
      <c r="P45" s="479">
        <v>0.35</v>
      </c>
      <c r="Q45" s="479">
        <v>0.35</v>
      </c>
    </row>
    <row r="46" spans="1:19" ht="14.1" customHeight="1" thickBot="1" x14ac:dyDescent="0.25">
      <c r="A46" s="494"/>
      <c r="B46" s="461"/>
      <c r="C46" s="506"/>
      <c r="D46" s="817" t="s">
        <v>655</v>
      </c>
      <c r="E46" s="817"/>
      <c r="F46" s="817"/>
      <c r="G46" s="644"/>
      <c r="H46" s="497"/>
      <c r="I46" s="678">
        <v>0.25</v>
      </c>
      <c r="J46" s="470"/>
      <c r="L46" s="477">
        <f>IF(SUM(L47:L50)=0,0," ")</f>
        <v>0</v>
      </c>
      <c r="N46" s="478">
        <f>SUM(L47:L50)</f>
        <v>0</v>
      </c>
      <c r="P46" s="479">
        <v>0.35</v>
      </c>
      <c r="Q46" s="479">
        <v>0.35</v>
      </c>
      <c r="R46" s="479">
        <v>0.35</v>
      </c>
      <c r="S46" s="479">
        <v>0.5</v>
      </c>
    </row>
    <row r="47" spans="1:19" ht="14.1" customHeight="1" outlineLevel="1" x14ac:dyDescent="0.2">
      <c r="A47" s="480">
        <v>37</v>
      </c>
      <c r="B47" s="498"/>
      <c r="C47" s="501"/>
      <c r="D47" s="483" t="s">
        <v>658</v>
      </c>
      <c r="E47" s="483" t="s">
        <v>662</v>
      </c>
      <c r="F47" s="484"/>
      <c r="G47" s="513">
        <f>расщётка!$I$142</f>
        <v>0</v>
      </c>
      <c r="H47" s="484" t="s">
        <v>659</v>
      </c>
      <c r="I47" s="486">
        <f>расщётка!$K$142</f>
        <v>0</v>
      </c>
      <c r="J47" s="487">
        <f>G47*I47</f>
        <v>0</v>
      </c>
      <c r="K47" s="488">
        <f>I47*($I$46+1)</f>
        <v>0</v>
      </c>
      <c r="L47" s="489">
        <f>G47*K47</f>
        <v>0</v>
      </c>
      <c r="P47" s="479">
        <v>0.35</v>
      </c>
      <c r="Q47" s="479">
        <v>0.35</v>
      </c>
    </row>
    <row r="48" spans="1:19" ht="14.1" customHeight="1" outlineLevel="1" x14ac:dyDescent="0.2">
      <c r="A48" s="480">
        <v>38</v>
      </c>
      <c r="B48" s="498"/>
      <c r="C48" s="514"/>
      <c r="D48" s="483" t="s">
        <v>660</v>
      </c>
      <c r="E48" s="483"/>
      <c r="F48" s="484"/>
      <c r="G48" s="499">
        <f>IF(C48=0,0,расщётка!$C$97)</f>
        <v>0</v>
      </c>
      <c r="H48" s="484" t="s">
        <v>661</v>
      </c>
      <c r="I48" s="490">
        <v>1480</v>
      </c>
      <c r="J48" s="487">
        <f>G48*I48</f>
        <v>0</v>
      </c>
      <c r="K48" s="488">
        <f>I48*($I$46+1)</f>
        <v>1850</v>
      </c>
      <c r="L48" s="489">
        <f>G48*K48</f>
        <v>0</v>
      </c>
      <c r="P48" s="479">
        <v>0.35</v>
      </c>
      <c r="Q48" s="479">
        <v>0.35</v>
      </c>
    </row>
    <row r="49" spans="1:19" ht="14.1" customHeight="1" outlineLevel="1" x14ac:dyDescent="0.2">
      <c r="A49" s="480">
        <v>39</v>
      </c>
      <c r="B49" s="498"/>
      <c r="C49" s="501"/>
      <c r="D49" s="483" t="s">
        <v>669</v>
      </c>
      <c r="E49" s="483"/>
      <c r="F49" s="484"/>
      <c r="G49" s="648"/>
      <c r="H49" s="484"/>
      <c r="I49" s="490"/>
      <c r="J49" s="487">
        <f>G49*I49</f>
        <v>0</v>
      </c>
      <c r="K49" s="488">
        <f>I49*($I$46+1)</f>
        <v>0</v>
      </c>
      <c r="L49" s="489">
        <f>G49*K49</f>
        <v>0</v>
      </c>
      <c r="P49" s="479">
        <v>0.35</v>
      </c>
      <c r="Q49" s="479">
        <v>0.35</v>
      </c>
    </row>
    <row r="50" spans="1:19" ht="14.1" customHeight="1" outlineLevel="1" thickBot="1" x14ac:dyDescent="0.25">
      <c r="A50" s="480">
        <v>40</v>
      </c>
      <c r="B50" s="498"/>
      <c r="C50" s="501"/>
      <c r="D50" s="515"/>
      <c r="E50" s="483"/>
      <c r="F50" s="484"/>
      <c r="G50" s="648"/>
      <c r="H50" s="484"/>
      <c r="I50" s="490"/>
      <c r="J50" s="487">
        <f>G50*I50</f>
        <v>0</v>
      </c>
      <c r="K50" s="488">
        <f>I50*($I$46+1)</f>
        <v>0</v>
      </c>
      <c r="L50" s="489">
        <f>G50*K50</f>
        <v>0</v>
      </c>
      <c r="P50" s="479">
        <v>0.35</v>
      </c>
      <c r="Q50" s="479">
        <v>0.35</v>
      </c>
    </row>
    <row r="51" spans="1:19" ht="14.1" customHeight="1" thickBot="1" x14ac:dyDescent="0.25">
      <c r="A51" s="494"/>
      <c r="B51" s="461"/>
      <c r="D51" s="817" t="s">
        <v>657</v>
      </c>
      <c r="E51" s="817"/>
      <c r="F51" s="817"/>
      <c r="G51" s="642"/>
      <c r="H51" s="470"/>
      <c r="I51" s="678">
        <v>0.35</v>
      </c>
      <c r="J51" s="470"/>
      <c r="L51" s="477">
        <f>IF(SUM(L52:L73)=0,0," ")</f>
        <v>0</v>
      </c>
      <c r="N51" s="478">
        <f>SUM(L52:L73)</f>
        <v>0</v>
      </c>
      <c r="P51" s="479">
        <v>0.35</v>
      </c>
      <c r="Q51" s="479">
        <v>0.35</v>
      </c>
      <c r="R51" s="479">
        <v>0.35</v>
      </c>
      <c r="S51" s="479">
        <v>0.5</v>
      </c>
    </row>
    <row r="52" spans="1:19" ht="14.1" customHeight="1" outlineLevel="1" x14ac:dyDescent="0.2">
      <c r="A52" s="480">
        <v>41</v>
      </c>
      <c r="B52" s="498"/>
      <c r="C52" s="501"/>
      <c r="D52" s="483" t="s">
        <v>667</v>
      </c>
      <c r="E52" s="483" t="s">
        <v>666</v>
      </c>
      <c r="F52" s="484" t="s">
        <v>651</v>
      </c>
      <c r="G52" s="516">
        <f>расщётка!$R$73</f>
        <v>0</v>
      </c>
      <c r="H52" s="484" t="s">
        <v>664</v>
      </c>
      <c r="I52" s="517">
        <v>100</v>
      </c>
      <c r="J52" s="487">
        <f t="shared" ref="J52:J73" si="12">G52*I52</f>
        <v>0</v>
      </c>
      <c r="K52" s="488">
        <f>I52*($I$51+1)</f>
        <v>135</v>
      </c>
      <c r="L52" s="489">
        <f t="shared" ref="L52:L72" si="13">G52*K52</f>
        <v>0</v>
      </c>
      <c r="P52" s="479">
        <v>0.35</v>
      </c>
      <c r="Q52" s="479">
        <v>0.35</v>
      </c>
    </row>
    <row r="53" spans="1:19" ht="14.1" customHeight="1" outlineLevel="1" x14ac:dyDescent="0.2">
      <c r="A53" s="480">
        <v>42</v>
      </c>
      <c r="B53" s="498"/>
      <c r="C53" s="501"/>
      <c r="D53" s="483" t="s">
        <v>667</v>
      </c>
      <c r="E53" s="483" t="s">
        <v>665</v>
      </c>
      <c r="F53" s="484" t="s">
        <v>697</v>
      </c>
      <c r="G53" s="645"/>
      <c r="H53" s="484" t="s">
        <v>664</v>
      </c>
      <c r="I53" s="518">
        <v>154.35</v>
      </c>
      <c r="J53" s="487">
        <f t="shared" si="12"/>
        <v>0</v>
      </c>
      <c r="K53" s="488">
        <f t="shared" ref="K53:K73" si="14">I53*($I$51+1)</f>
        <v>208.3725</v>
      </c>
      <c r="L53" s="489">
        <f t="shared" si="13"/>
        <v>0</v>
      </c>
      <c r="P53" s="479">
        <v>0.35</v>
      </c>
      <c r="Q53" s="479">
        <v>0.35</v>
      </c>
    </row>
    <row r="54" spans="1:19" ht="14.1" customHeight="1" outlineLevel="1" x14ac:dyDescent="0.2">
      <c r="A54" s="480">
        <v>43</v>
      </c>
      <c r="B54" s="498"/>
      <c r="C54" s="501"/>
      <c r="D54" s="483" t="s">
        <v>667</v>
      </c>
      <c r="E54" s="519" t="s">
        <v>4124</v>
      </c>
      <c r="F54" s="484" t="s">
        <v>4125</v>
      </c>
      <c r="G54" s="645"/>
      <c r="H54" s="484" t="s">
        <v>664</v>
      </c>
      <c r="I54" s="518">
        <v>60</v>
      </c>
      <c r="J54" s="487">
        <f t="shared" si="12"/>
        <v>0</v>
      </c>
      <c r="K54" s="488">
        <f t="shared" si="14"/>
        <v>81</v>
      </c>
      <c r="L54" s="489">
        <f t="shared" si="13"/>
        <v>0</v>
      </c>
      <c r="P54" s="479">
        <v>0.35</v>
      </c>
      <c r="Q54" s="479">
        <v>0.35</v>
      </c>
    </row>
    <row r="55" spans="1:19" ht="14.1" customHeight="1" outlineLevel="1" x14ac:dyDescent="0.2">
      <c r="A55" s="480">
        <v>44</v>
      </c>
      <c r="B55" s="498"/>
      <c r="C55" s="501"/>
      <c r="D55" s="519" t="s">
        <v>3093</v>
      </c>
      <c r="E55" s="519"/>
      <c r="F55" s="484" t="s">
        <v>2023</v>
      </c>
      <c r="G55" s="499">
        <f>расщётка!$C$105-G56</f>
        <v>0</v>
      </c>
      <c r="H55" s="484" t="s">
        <v>664</v>
      </c>
      <c r="I55" s="518">
        <v>10</v>
      </c>
      <c r="J55" s="487">
        <f t="shared" si="12"/>
        <v>0</v>
      </c>
      <c r="K55" s="488">
        <f t="shared" si="14"/>
        <v>13.5</v>
      </c>
      <c r="L55" s="489">
        <f t="shared" si="13"/>
        <v>0</v>
      </c>
      <c r="P55" s="479">
        <v>0.35</v>
      </c>
      <c r="Q55" s="479">
        <v>0.35</v>
      </c>
    </row>
    <row r="56" spans="1:19" ht="14.1" customHeight="1" outlineLevel="1" x14ac:dyDescent="0.2">
      <c r="A56" s="480">
        <v>45</v>
      </c>
      <c r="B56" s="498"/>
      <c r="C56" s="501"/>
      <c r="D56" s="519" t="s">
        <v>3093</v>
      </c>
      <c r="E56" s="519"/>
      <c r="F56" s="520" t="s">
        <v>2024</v>
      </c>
      <c r="G56" s="499">
        <f>расщётка!$C$111+расщётка!$C$108</f>
        <v>0</v>
      </c>
      <c r="H56" s="484" t="s">
        <v>664</v>
      </c>
      <c r="I56" s="518">
        <v>25</v>
      </c>
      <c r="J56" s="487">
        <f t="shared" si="12"/>
        <v>0</v>
      </c>
      <c r="K56" s="488">
        <f t="shared" si="14"/>
        <v>33.75</v>
      </c>
      <c r="L56" s="489">
        <f t="shared" si="13"/>
        <v>0</v>
      </c>
      <c r="P56" s="479">
        <v>0.35</v>
      </c>
      <c r="Q56" s="479">
        <v>0.35</v>
      </c>
    </row>
    <row r="57" spans="1:19" ht="14.1" customHeight="1" outlineLevel="1" x14ac:dyDescent="0.2">
      <c r="A57" s="480">
        <v>46</v>
      </c>
      <c r="B57" s="498"/>
      <c r="C57" s="501"/>
      <c r="D57" s="519" t="s">
        <v>3092</v>
      </c>
      <c r="E57" s="519"/>
      <c r="F57" s="520" t="s">
        <v>2025</v>
      </c>
      <c r="G57" s="499">
        <f>расщётка!$C$109</f>
        <v>0</v>
      </c>
      <c r="H57" s="484" t="s">
        <v>664</v>
      </c>
      <c r="I57" s="518">
        <v>35</v>
      </c>
      <c r="J57" s="487">
        <f t="shared" si="12"/>
        <v>0</v>
      </c>
      <c r="K57" s="488">
        <f t="shared" si="14"/>
        <v>47.25</v>
      </c>
      <c r="L57" s="489">
        <f t="shared" si="13"/>
        <v>0</v>
      </c>
      <c r="P57" s="479">
        <v>0.35</v>
      </c>
      <c r="Q57" s="479">
        <v>0.35</v>
      </c>
    </row>
    <row r="58" spans="1:19" ht="14.1" customHeight="1" outlineLevel="1" x14ac:dyDescent="0.2">
      <c r="A58" s="480">
        <v>47</v>
      </c>
      <c r="B58" s="498"/>
      <c r="C58" s="501"/>
      <c r="D58" s="519" t="s">
        <v>3092</v>
      </c>
      <c r="E58" s="519"/>
      <c r="F58" s="520" t="s">
        <v>1556</v>
      </c>
      <c r="G58" s="650"/>
      <c r="H58" s="484" t="s">
        <v>664</v>
      </c>
      <c r="I58" s="518">
        <v>20</v>
      </c>
      <c r="J58" s="487">
        <f>G58*I58</f>
        <v>0</v>
      </c>
      <c r="K58" s="488">
        <f>I58*($I$51+1)</f>
        <v>27</v>
      </c>
      <c r="L58" s="489">
        <f>G58*K58</f>
        <v>0</v>
      </c>
      <c r="P58" s="479"/>
      <c r="Q58" s="479"/>
    </row>
    <row r="59" spans="1:19" ht="14.1" customHeight="1" outlineLevel="1" x14ac:dyDescent="0.2">
      <c r="A59" s="480">
        <v>48</v>
      </c>
      <c r="B59" s="498"/>
      <c r="C59" s="501"/>
      <c r="D59" s="519" t="s">
        <v>2026</v>
      </c>
      <c r="E59" s="483" t="s">
        <v>665</v>
      </c>
      <c r="F59" s="520" t="s">
        <v>698</v>
      </c>
      <c r="G59" s="645"/>
      <c r="H59" s="484" t="s">
        <v>664</v>
      </c>
      <c r="I59" s="518">
        <v>85.5</v>
      </c>
      <c r="J59" s="487">
        <f t="shared" si="12"/>
        <v>0</v>
      </c>
      <c r="K59" s="488">
        <f t="shared" si="14"/>
        <v>115.42500000000001</v>
      </c>
      <c r="L59" s="489">
        <f t="shared" si="13"/>
        <v>0</v>
      </c>
      <c r="P59" s="479">
        <v>0.35</v>
      </c>
      <c r="Q59" s="479">
        <v>0.35</v>
      </c>
    </row>
    <row r="60" spans="1:19" ht="14.1" customHeight="1" outlineLevel="1" x14ac:dyDescent="0.2">
      <c r="A60" s="480">
        <v>49</v>
      </c>
      <c r="B60" s="498"/>
      <c r="C60" s="501"/>
      <c r="D60" s="519" t="s">
        <v>652</v>
      </c>
      <c r="E60" s="483" t="s">
        <v>665</v>
      </c>
      <c r="F60" s="520" t="s">
        <v>699</v>
      </c>
      <c r="G60" s="645"/>
      <c r="H60" s="484" t="s">
        <v>664</v>
      </c>
      <c r="I60" s="518">
        <v>155</v>
      </c>
      <c r="J60" s="487">
        <f t="shared" si="12"/>
        <v>0</v>
      </c>
      <c r="K60" s="488">
        <f t="shared" si="14"/>
        <v>209.25</v>
      </c>
      <c r="L60" s="489">
        <f t="shared" si="13"/>
        <v>0</v>
      </c>
      <c r="P60" s="479">
        <v>0.35</v>
      </c>
      <c r="Q60" s="479">
        <v>0.35</v>
      </c>
    </row>
    <row r="61" spans="1:19" ht="14.1" customHeight="1" outlineLevel="1" x14ac:dyDescent="0.2">
      <c r="A61" s="480">
        <v>50</v>
      </c>
      <c r="B61" s="498"/>
      <c r="C61" s="501"/>
      <c r="D61" s="519" t="s">
        <v>653</v>
      </c>
      <c r="E61" s="519"/>
      <c r="F61" s="520" t="s">
        <v>2023</v>
      </c>
      <c r="G61" s="645"/>
      <c r="H61" s="484" t="s">
        <v>664</v>
      </c>
      <c r="I61" s="518">
        <v>10</v>
      </c>
      <c r="J61" s="487">
        <f t="shared" si="12"/>
        <v>0</v>
      </c>
      <c r="K61" s="488">
        <f t="shared" si="14"/>
        <v>13.5</v>
      </c>
      <c r="L61" s="489">
        <f t="shared" si="13"/>
        <v>0</v>
      </c>
      <c r="P61" s="479">
        <v>0.35</v>
      </c>
      <c r="Q61" s="479">
        <v>0.35</v>
      </c>
    </row>
    <row r="62" spans="1:19" ht="14.1" customHeight="1" outlineLevel="1" x14ac:dyDescent="0.2">
      <c r="A62" s="480">
        <v>51</v>
      </c>
      <c r="B62" s="498"/>
      <c r="C62" s="501"/>
      <c r="D62" s="519" t="s">
        <v>653</v>
      </c>
      <c r="E62" s="519"/>
      <c r="F62" s="520" t="s">
        <v>2024</v>
      </c>
      <c r="G62" s="499">
        <f>расщётка!$C$110</f>
        <v>0</v>
      </c>
      <c r="H62" s="484" t="s">
        <v>664</v>
      </c>
      <c r="I62" s="518">
        <v>25</v>
      </c>
      <c r="J62" s="487">
        <f t="shared" si="12"/>
        <v>0</v>
      </c>
      <c r="K62" s="488">
        <f t="shared" si="14"/>
        <v>33.75</v>
      </c>
      <c r="L62" s="489">
        <f t="shared" si="13"/>
        <v>0</v>
      </c>
      <c r="P62" s="479">
        <v>0.35</v>
      </c>
      <c r="Q62" s="479">
        <v>0.35</v>
      </c>
    </row>
    <row r="63" spans="1:19" ht="14.1" customHeight="1" outlineLevel="1" x14ac:dyDescent="0.2">
      <c r="A63" s="480">
        <v>52</v>
      </c>
      <c r="B63" s="498"/>
      <c r="C63" s="501"/>
      <c r="D63" s="519" t="s">
        <v>653</v>
      </c>
      <c r="E63" s="483" t="s">
        <v>665</v>
      </c>
      <c r="F63" s="520" t="s">
        <v>698</v>
      </c>
      <c r="G63" s="645"/>
      <c r="H63" s="484" t="s">
        <v>664</v>
      </c>
      <c r="I63" s="518">
        <v>85.5</v>
      </c>
      <c r="J63" s="487">
        <f t="shared" si="12"/>
        <v>0</v>
      </c>
      <c r="K63" s="488">
        <f t="shared" si="14"/>
        <v>115.42500000000001</v>
      </c>
      <c r="L63" s="489">
        <f t="shared" si="13"/>
        <v>0</v>
      </c>
      <c r="P63" s="479">
        <v>0.35</v>
      </c>
      <c r="Q63" s="479">
        <v>0.35</v>
      </c>
    </row>
    <row r="64" spans="1:19" ht="14.1" customHeight="1" outlineLevel="1" x14ac:dyDescent="0.2">
      <c r="A64" s="480">
        <v>53</v>
      </c>
      <c r="B64" s="498"/>
      <c r="C64" s="501"/>
      <c r="D64" s="519" t="s">
        <v>653</v>
      </c>
      <c r="E64" s="519" t="s">
        <v>654</v>
      </c>
      <c r="F64" s="520" t="s">
        <v>642</v>
      </c>
      <c r="G64" s="645"/>
      <c r="H64" s="484" t="s">
        <v>664</v>
      </c>
      <c r="I64" s="518">
        <v>330</v>
      </c>
      <c r="J64" s="487">
        <f t="shared" si="12"/>
        <v>0</v>
      </c>
      <c r="K64" s="488">
        <f t="shared" si="14"/>
        <v>445.50000000000006</v>
      </c>
      <c r="L64" s="489">
        <f t="shared" si="13"/>
        <v>0</v>
      </c>
      <c r="P64" s="479">
        <v>0.35</v>
      </c>
      <c r="Q64" s="479">
        <v>0.35</v>
      </c>
    </row>
    <row r="65" spans="1:19" ht="14.1" customHeight="1" outlineLevel="1" x14ac:dyDescent="0.2">
      <c r="A65" s="480">
        <v>54</v>
      </c>
      <c r="B65" s="498"/>
      <c r="C65" s="501"/>
      <c r="D65" s="519" t="s">
        <v>653</v>
      </c>
      <c r="E65" s="519" t="s">
        <v>666</v>
      </c>
      <c r="F65" s="520" t="s">
        <v>642</v>
      </c>
      <c r="G65" s="645"/>
      <c r="H65" s="484" t="s">
        <v>664</v>
      </c>
      <c r="I65" s="518">
        <v>100</v>
      </c>
      <c r="J65" s="487">
        <f t="shared" si="12"/>
        <v>0</v>
      </c>
      <c r="K65" s="488">
        <f t="shared" si="14"/>
        <v>135</v>
      </c>
      <c r="L65" s="489">
        <f t="shared" si="13"/>
        <v>0</v>
      </c>
      <c r="P65" s="479">
        <v>0.35</v>
      </c>
      <c r="Q65" s="479">
        <v>0.35</v>
      </c>
    </row>
    <row r="66" spans="1:19" ht="14.1" customHeight="1" outlineLevel="1" x14ac:dyDescent="0.2">
      <c r="A66" s="480">
        <v>55</v>
      </c>
      <c r="B66" s="498"/>
      <c r="C66" s="501"/>
      <c r="D66" s="519"/>
      <c r="E66" s="519"/>
      <c r="F66" s="520"/>
      <c r="G66" s="499">
        <f>расщётка!$C$107</f>
        <v>0</v>
      </c>
      <c r="H66" s="484" t="s">
        <v>664</v>
      </c>
      <c r="I66" s="518"/>
      <c r="J66" s="487">
        <f t="shared" si="12"/>
        <v>0</v>
      </c>
      <c r="K66" s="488">
        <f t="shared" si="14"/>
        <v>0</v>
      </c>
      <c r="L66" s="489">
        <f t="shared" si="13"/>
        <v>0</v>
      </c>
      <c r="P66" s="479">
        <v>0.35</v>
      </c>
      <c r="Q66" s="479">
        <v>0.35</v>
      </c>
    </row>
    <row r="67" spans="1:19" ht="14.1" customHeight="1" outlineLevel="1" x14ac:dyDescent="0.2">
      <c r="A67" s="480">
        <v>56</v>
      </c>
      <c r="B67" s="498" t="s">
        <v>2012</v>
      </c>
      <c r="C67" s="501"/>
      <c r="D67" s="519" t="s">
        <v>2018</v>
      </c>
      <c r="E67" s="519" t="s">
        <v>2016</v>
      </c>
      <c r="F67" s="520"/>
      <c r="G67" s="650"/>
      <c r="H67" s="484" t="s">
        <v>664</v>
      </c>
      <c r="I67" s="521">
        <v>64</v>
      </c>
      <c r="J67" s="487">
        <f t="shared" si="12"/>
        <v>0</v>
      </c>
      <c r="K67" s="488">
        <f t="shared" si="14"/>
        <v>86.4</v>
      </c>
      <c r="L67" s="489">
        <f t="shared" si="13"/>
        <v>0</v>
      </c>
      <c r="P67" s="479">
        <v>0.35</v>
      </c>
      <c r="Q67" s="479">
        <v>0.35</v>
      </c>
    </row>
    <row r="68" spans="1:19" ht="14.1" customHeight="1" outlineLevel="1" x14ac:dyDescent="0.2">
      <c r="A68" s="480">
        <v>57</v>
      </c>
      <c r="B68" s="498" t="s">
        <v>2012</v>
      </c>
      <c r="C68" s="501"/>
      <c r="D68" s="519" t="s">
        <v>2019</v>
      </c>
      <c r="E68" s="519" t="s">
        <v>2016</v>
      </c>
      <c r="F68" s="520"/>
      <c r="G68" s="650"/>
      <c r="H68" s="484" t="s">
        <v>664</v>
      </c>
      <c r="I68" s="521">
        <v>95</v>
      </c>
      <c r="J68" s="487">
        <f t="shared" si="12"/>
        <v>0</v>
      </c>
      <c r="K68" s="488">
        <f t="shared" si="14"/>
        <v>128.25</v>
      </c>
      <c r="L68" s="489">
        <f t="shared" si="13"/>
        <v>0</v>
      </c>
      <c r="P68" s="479">
        <v>0.35</v>
      </c>
      <c r="Q68" s="479">
        <v>0.35</v>
      </c>
    </row>
    <row r="69" spans="1:19" ht="14.1" customHeight="1" outlineLevel="1" x14ac:dyDescent="0.2">
      <c r="A69" s="480">
        <v>58</v>
      </c>
      <c r="B69" s="498" t="s">
        <v>2012</v>
      </c>
      <c r="C69" s="501"/>
      <c r="D69" s="519" t="s">
        <v>2020</v>
      </c>
      <c r="E69" s="519" t="s">
        <v>2016</v>
      </c>
      <c r="F69" s="520"/>
      <c r="G69" s="650"/>
      <c r="H69" s="484" t="s">
        <v>664</v>
      </c>
      <c r="I69" s="521">
        <v>78</v>
      </c>
      <c r="J69" s="487">
        <f t="shared" si="12"/>
        <v>0</v>
      </c>
      <c r="K69" s="488">
        <f t="shared" si="14"/>
        <v>105.30000000000001</v>
      </c>
      <c r="L69" s="489">
        <f t="shared" si="13"/>
        <v>0</v>
      </c>
      <c r="P69" s="479">
        <v>0.35</v>
      </c>
      <c r="Q69" s="479">
        <v>0.35</v>
      </c>
    </row>
    <row r="70" spans="1:19" ht="14.1" customHeight="1" outlineLevel="1" x14ac:dyDescent="0.2">
      <c r="A70" s="480">
        <v>59</v>
      </c>
      <c r="B70" s="498" t="s">
        <v>2012</v>
      </c>
      <c r="C70" s="501"/>
      <c r="D70" s="519" t="s">
        <v>2017</v>
      </c>
      <c r="E70" s="519" t="s">
        <v>2016</v>
      </c>
      <c r="F70" s="520"/>
      <c r="G70" s="650"/>
      <c r="H70" s="484" t="s">
        <v>664</v>
      </c>
      <c r="I70" s="521">
        <v>110</v>
      </c>
      <c r="J70" s="487">
        <f t="shared" si="12"/>
        <v>0</v>
      </c>
      <c r="K70" s="488">
        <f t="shared" si="14"/>
        <v>148.5</v>
      </c>
      <c r="L70" s="489">
        <f t="shared" si="13"/>
        <v>0</v>
      </c>
      <c r="P70" s="479">
        <v>0.35</v>
      </c>
      <c r="Q70" s="479">
        <v>0.35</v>
      </c>
    </row>
    <row r="71" spans="1:19" ht="14.1" customHeight="1" outlineLevel="1" x14ac:dyDescent="0.2">
      <c r="A71" s="480">
        <v>60</v>
      </c>
      <c r="B71" s="498" t="s">
        <v>2012</v>
      </c>
      <c r="C71" s="501"/>
      <c r="D71" s="519" t="s">
        <v>2021</v>
      </c>
      <c r="E71" s="519" t="s">
        <v>2016</v>
      </c>
      <c r="F71" s="520"/>
      <c r="G71" s="650"/>
      <c r="H71" s="484" t="s">
        <v>664</v>
      </c>
      <c r="I71" s="521">
        <v>95</v>
      </c>
      <c r="J71" s="487">
        <f t="shared" si="12"/>
        <v>0</v>
      </c>
      <c r="K71" s="488">
        <f t="shared" si="14"/>
        <v>128.25</v>
      </c>
      <c r="L71" s="489">
        <f t="shared" si="13"/>
        <v>0</v>
      </c>
      <c r="P71" s="479">
        <v>0.35</v>
      </c>
      <c r="Q71" s="479">
        <v>0.35</v>
      </c>
    </row>
    <row r="72" spans="1:19" ht="14.1" customHeight="1" outlineLevel="1" x14ac:dyDescent="0.2">
      <c r="A72" s="480">
        <v>61</v>
      </c>
      <c r="B72" s="498" t="s">
        <v>2012</v>
      </c>
      <c r="C72" s="501"/>
      <c r="D72" s="519" t="s">
        <v>2022</v>
      </c>
      <c r="E72" s="519" t="s">
        <v>2016</v>
      </c>
      <c r="F72" s="520"/>
      <c r="G72" s="650"/>
      <c r="H72" s="484" t="s">
        <v>664</v>
      </c>
      <c r="I72" s="521">
        <v>140</v>
      </c>
      <c r="J72" s="487">
        <f t="shared" si="12"/>
        <v>0</v>
      </c>
      <c r="K72" s="488">
        <f t="shared" si="14"/>
        <v>189</v>
      </c>
      <c r="L72" s="489">
        <f t="shared" si="13"/>
        <v>0</v>
      </c>
      <c r="P72" s="479">
        <v>0.35</v>
      </c>
      <c r="Q72" s="479">
        <v>0.35</v>
      </c>
    </row>
    <row r="73" spans="1:19" ht="14.1" customHeight="1" outlineLevel="1" thickBot="1" x14ac:dyDescent="0.25">
      <c r="A73" s="480">
        <v>62</v>
      </c>
      <c r="B73" s="498"/>
      <c r="C73" s="501"/>
      <c r="D73" s="519"/>
      <c r="E73" s="519"/>
      <c r="F73" s="520"/>
      <c r="G73" s="645"/>
      <c r="H73" s="484" t="s">
        <v>664</v>
      </c>
      <c r="I73" s="522"/>
      <c r="J73" s="487">
        <f t="shared" si="12"/>
        <v>0</v>
      </c>
      <c r="K73" s="488">
        <f t="shared" si="14"/>
        <v>0</v>
      </c>
      <c r="L73" s="489">
        <f>G73*K73</f>
        <v>0</v>
      </c>
      <c r="P73" s="479">
        <v>0.35</v>
      </c>
      <c r="Q73" s="479">
        <v>0.35</v>
      </c>
    </row>
    <row r="74" spans="1:19" ht="14.1" customHeight="1" thickBot="1" x14ac:dyDescent="0.25">
      <c r="A74" s="494"/>
      <c r="B74" s="461"/>
      <c r="D74" s="817" t="s">
        <v>3363</v>
      </c>
      <c r="E74" s="817"/>
      <c r="F74" s="817"/>
      <c r="G74" s="642"/>
      <c r="I74" s="678">
        <v>0.35</v>
      </c>
      <c r="J74" s="470"/>
      <c r="L74" s="477">
        <f>IF(SUM(L75:L85)=0,0," ")</f>
        <v>0</v>
      </c>
      <c r="N74" s="478">
        <f>SUM(L75:L85)</f>
        <v>0</v>
      </c>
      <c r="P74" s="479">
        <v>0.35</v>
      </c>
      <c r="Q74" s="479">
        <v>0.35</v>
      </c>
      <c r="R74" s="479">
        <v>0.35</v>
      </c>
      <c r="S74" s="479">
        <v>0.5</v>
      </c>
    </row>
    <row r="75" spans="1:19" ht="14.1" customHeight="1" outlineLevel="1" x14ac:dyDescent="0.2">
      <c r="A75" s="480">
        <v>63</v>
      </c>
      <c r="B75" s="498"/>
      <c r="C75" s="501"/>
      <c r="D75" s="483" t="s">
        <v>668</v>
      </c>
      <c r="E75" s="483"/>
      <c r="F75" s="484" t="s">
        <v>4182</v>
      </c>
      <c r="G75" s="499">
        <f>расщётка!$C$102</f>
        <v>0</v>
      </c>
      <c r="H75" s="484" t="s">
        <v>661</v>
      </c>
      <c r="I75" s="517">
        <v>700</v>
      </c>
      <c r="J75" s="487">
        <f t="shared" ref="J75:J85" si="15">G75*I75</f>
        <v>0</v>
      </c>
      <c r="K75" s="488">
        <f t="shared" ref="K75:K85" si="16">I75*($I$74+1)</f>
        <v>945.00000000000011</v>
      </c>
      <c r="L75" s="489">
        <f t="shared" ref="L75:L85" si="17">G75*K75</f>
        <v>0</v>
      </c>
      <c r="P75" s="479">
        <v>0.35</v>
      </c>
      <c r="Q75" s="479">
        <v>0.35</v>
      </c>
    </row>
    <row r="76" spans="1:19" ht="14.1" customHeight="1" outlineLevel="1" x14ac:dyDescent="0.2">
      <c r="A76" s="480">
        <v>64</v>
      </c>
      <c r="B76" s="498"/>
      <c r="C76" s="501"/>
      <c r="D76" s="483" t="s">
        <v>668</v>
      </c>
      <c r="E76" s="483" t="s">
        <v>2027</v>
      </c>
      <c r="F76" s="484" t="s">
        <v>4182</v>
      </c>
      <c r="G76" s="650"/>
      <c r="H76" s="484" t="s">
        <v>661</v>
      </c>
      <c r="I76" s="517"/>
      <c r="J76" s="487">
        <f t="shared" si="15"/>
        <v>0</v>
      </c>
      <c r="K76" s="488">
        <f t="shared" si="16"/>
        <v>0</v>
      </c>
      <c r="L76" s="489">
        <f t="shared" si="17"/>
        <v>0</v>
      </c>
      <c r="P76" s="479">
        <v>0.35</v>
      </c>
      <c r="Q76" s="479">
        <v>0.35</v>
      </c>
    </row>
    <row r="77" spans="1:19" ht="14.1" customHeight="1" outlineLevel="1" x14ac:dyDescent="0.2">
      <c r="A77" s="480">
        <v>65</v>
      </c>
      <c r="B77" s="498"/>
      <c r="C77" s="501"/>
      <c r="D77" s="483" t="s">
        <v>649</v>
      </c>
      <c r="E77" s="483"/>
      <c r="F77" s="484" t="s">
        <v>3732</v>
      </c>
      <c r="G77" s="499">
        <f>расщётка!$C$103</f>
        <v>0</v>
      </c>
      <c r="H77" s="484" t="s">
        <v>661</v>
      </c>
      <c r="I77" s="518">
        <v>800</v>
      </c>
      <c r="J77" s="487">
        <f t="shared" si="15"/>
        <v>0</v>
      </c>
      <c r="K77" s="488">
        <f t="shared" si="16"/>
        <v>1080</v>
      </c>
      <c r="L77" s="489">
        <f t="shared" si="17"/>
        <v>0</v>
      </c>
      <c r="P77" s="479">
        <v>0.35</v>
      </c>
      <c r="Q77" s="479">
        <v>0.35</v>
      </c>
    </row>
    <row r="78" spans="1:19" ht="14.1" customHeight="1" outlineLevel="1" x14ac:dyDescent="0.2">
      <c r="A78" s="480">
        <v>66</v>
      </c>
      <c r="B78" s="498"/>
      <c r="C78" s="501"/>
      <c r="D78" s="483" t="s">
        <v>649</v>
      </c>
      <c r="E78" s="483"/>
      <c r="F78" s="484" t="s">
        <v>2028</v>
      </c>
      <c r="G78" s="650"/>
      <c r="H78" s="484"/>
      <c r="I78" s="518"/>
      <c r="J78" s="487">
        <f t="shared" si="15"/>
        <v>0</v>
      </c>
      <c r="K78" s="488">
        <f t="shared" si="16"/>
        <v>0</v>
      </c>
      <c r="L78" s="489">
        <f t="shared" si="17"/>
        <v>0</v>
      </c>
      <c r="P78" s="479">
        <v>0.35</v>
      </c>
      <c r="Q78" s="479">
        <v>0.35</v>
      </c>
    </row>
    <row r="79" spans="1:19" ht="14.1" customHeight="1" outlineLevel="1" x14ac:dyDescent="0.2">
      <c r="A79" s="480">
        <v>67</v>
      </c>
      <c r="B79" s="498"/>
      <c r="C79" s="501"/>
      <c r="D79" s="483" t="s">
        <v>650</v>
      </c>
      <c r="E79" s="483"/>
      <c r="F79" s="484" t="s">
        <v>4182</v>
      </c>
      <c r="G79" s="645"/>
      <c r="H79" s="484" t="s">
        <v>661</v>
      </c>
      <c r="I79" s="518">
        <v>1500</v>
      </c>
      <c r="J79" s="487">
        <f t="shared" si="15"/>
        <v>0</v>
      </c>
      <c r="K79" s="488">
        <f t="shared" si="16"/>
        <v>2025.0000000000002</v>
      </c>
      <c r="L79" s="489">
        <f t="shared" si="17"/>
        <v>0</v>
      </c>
      <c r="P79" s="479">
        <v>0.35</v>
      </c>
      <c r="Q79" s="479">
        <v>0.35</v>
      </c>
    </row>
    <row r="80" spans="1:19" ht="14.1" customHeight="1" outlineLevel="1" x14ac:dyDescent="0.2">
      <c r="A80" s="480">
        <v>68</v>
      </c>
      <c r="B80" s="498"/>
      <c r="C80" s="501"/>
      <c r="D80" s="483" t="s">
        <v>3361</v>
      </c>
      <c r="E80" s="483"/>
      <c r="F80" s="484"/>
      <c r="G80" s="645"/>
      <c r="H80" s="484" t="s">
        <v>659</v>
      </c>
      <c r="I80" s="518">
        <v>40</v>
      </c>
      <c r="J80" s="487">
        <f t="shared" si="15"/>
        <v>0</v>
      </c>
      <c r="K80" s="488">
        <f t="shared" si="16"/>
        <v>54</v>
      </c>
      <c r="L80" s="489">
        <f t="shared" si="17"/>
        <v>0</v>
      </c>
      <c r="P80" s="479">
        <v>0.35</v>
      </c>
      <c r="Q80" s="479">
        <v>0.35</v>
      </c>
    </row>
    <row r="81" spans="1:19" ht="14.1" customHeight="1" outlineLevel="1" x14ac:dyDescent="0.2">
      <c r="A81" s="480">
        <v>69</v>
      </c>
      <c r="B81" s="498"/>
      <c r="C81" s="501"/>
      <c r="D81" s="483" t="s">
        <v>3362</v>
      </c>
      <c r="E81" s="483"/>
      <c r="F81" s="484"/>
      <c r="G81" s="645"/>
      <c r="H81" s="484" t="s">
        <v>659</v>
      </c>
      <c r="I81" s="518">
        <v>37</v>
      </c>
      <c r="J81" s="487">
        <f t="shared" si="15"/>
        <v>0</v>
      </c>
      <c r="K81" s="488">
        <f t="shared" si="16"/>
        <v>49.95</v>
      </c>
      <c r="L81" s="489">
        <f t="shared" si="17"/>
        <v>0</v>
      </c>
      <c r="P81" s="479">
        <v>0.35</v>
      </c>
      <c r="Q81" s="479">
        <v>0.35</v>
      </c>
    </row>
    <row r="82" spans="1:19" ht="14.1" customHeight="1" outlineLevel="1" x14ac:dyDescent="0.2">
      <c r="A82" s="480">
        <v>70</v>
      </c>
      <c r="B82" s="523"/>
      <c r="C82" s="482"/>
      <c r="D82" s="483" t="s">
        <v>3729</v>
      </c>
      <c r="E82" s="524"/>
      <c r="F82" s="484"/>
      <c r="G82" s="651"/>
      <c r="H82" s="525" t="s">
        <v>659</v>
      </c>
      <c r="I82" s="526">
        <v>100</v>
      </c>
      <c r="J82" s="487">
        <f t="shared" si="15"/>
        <v>0</v>
      </c>
      <c r="K82" s="488">
        <f t="shared" si="16"/>
        <v>135</v>
      </c>
      <c r="L82" s="489">
        <f t="shared" si="17"/>
        <v>0</v>
      </c>
      <c r="P82" s="479">
        <v>0.35</v>
      </c>
      <c r="Q82" s="479">
        <v>0.35</v>
      </c>
    </row>
    <row r="83" spans="1:19" ht="14.1" customHeight="1" outlineLevel="1" x14ac:dyDescent="0.2">
      <c r="A83" s="480">
        <v>71</v>
      </c>
      <c r="B83" s="523"/>
      <c r="C83" s="482"/>
      <c r="D83" s="483" t="s">
        <v>3730</v>
      </c>
      <c r="E83" s="524"/>
      <c r="F83" s="484"/>
      <c r="G83" s="651"/>
      <c r="H83" s="525" t="s">
        <v>659</v>
      </c>
      <c r="I83" s="526">
        <v>100</v>
      </c>
      <c r="J83" s="487">
        <f t="shared" si="15"/>
        <v>0</v>
      </c>
      <c r="K83" s="488">
        <f t="shared" si="16"/>
        <v>135</v>
      </c>
      <c r="L83" s="489">
        <f t="shared" si="17"/>
        <v>0</v>
      </c>
      <c r="P83" s="479">
        <v>0.35</v>
      </c>
      <c r="Q83" s="479">
        <v>0.35</v>
      </c>
    </row>
    <row r="84" spans="1:19" ht="14.1" customHeight="1" outlineLevel="1" x14ac:dyDescent="0.2">
      <c r="A84" s="480">
        <v>72</v>
      </c>
      <c r="B84" s="498"/>
      <c r="C84" s="501"/>
      <c r="D84" s="483" t="s">
        <v>3858</v>
      </c>
      <c r="E84" s="483"/>
      <c r="F84" s="484"/>
      <c r="G84" s="645"/>
      <c r="H84" s="525" t="s">
        <v>659</v>
      </c>
      <c r="I84" s="518">
        <v>35</v>
      </c>
      <c r="J84" s="487">
        <f t="shared" si="15"/>
        <v>0</v>
      </c>
      <c r="K84" s="488">
        <f t="shared" si="16"/>
        <v>47.25</v>
      </c>
      <c r="L84" s="489">
        <f t="shared" si="17"/>
        <v>0</v>
      </c>
      <c r="P84" s="479">
        <v>0.35</v>
      </c>
      <c r="Q84" s="479">
        <v>0.35</v>
      </c>
    </row>
    <row r="85" spans="1:19" ht="14.1" customHeight="1" outlineLevel="1" thickBot="1" x14ac:dyDescent="0.25">
      <c r="A85" s="480">
        <v>73</v>
      </c>
      <c r="B85" s="498"/>
      <c r="C85" s="501"/>
      <c r="D85" s="483"/>
      <c r="E85" s="483"/>
      <c r="F85" s="484"/>
      <c r="G85" s="645"/>
      <c r="H85" s="525" t="s">
        <v>659</v>
      </c>
      <c r="I85" s="522"/>
      <c r="J85" s="487">
        <f t="shared" si="15"/>
        <v>0</v>
      </c>
      <c r="K85" s="488">
        <f t="shared" si="16"/>
        <v>0</v>
      </c>
      <c r="L85" s="489">
        <f t="shared" si="17"/>
        <v>0</v>
      </c>
      <c r="P85" s="479">
        <v>0.35</v>
      </c>
      <c r="Q85" s="479">
        <v>0.35</v>
      </c>
    </row>
    <row r="86" spans="1:19" ht="14.1" customHeight="1" thickBot="1" x14ac:dyDescent="0.25">
      <c r="A86" s="494"/>
      <c r="B86" s="495"/>
      <c r="C86" s="527"/>
      <c r="D86" s="819" t="s">
        <v>3195</v>
      </c>
      <c r="E86" s="819"/>
      <c r="F86" s="819"/>
      <c r="G86" s="652"/>
      <c r="H86" s="528"/>
      <c r="I86" s="678">
        <v>0.1</v>
      </c>
      <c r="J86" s="529"/>
      <c r="K86" s="530"/>
      <c r="L86" s="477">
        <f>IF(SUM(L87:L88)=0,0," ")</f>
        <v>0</v>
      </c>
      <c r="N86" s="478">
        <f>SUM(L87:L88)</f>
        <v>0</v>
      </c>
      <c r="P86" s="479"/>
      <c r="Q86" s="479"/>
    </row>
    <row r="87" spans="1:19" ht="14.1" customHeight="1" outlineLevel="1" x14ac:dyDescent="0.2">
      <c r="A87" s="480">
        <v>74</v>
      </c>
      <c r="B87" s="498" t="s">
        <v>1788</v>
      </c>
      <c r="C87" s="501"/>
      <c r="D87" s="483" t="s">
        <v>2002</v>
      </c>
      <c r="E87" s="483"/>
      <c r="F87" s="484"/>
      <c r="G87" s="503">
        <f>МакМарт!D1839</f>
        <v>0</v>
      </c>
      <c r="H87" s="525" t="s">
        <v>659</v>
      </c>
      <c r="I87" s="517">
        <f>МакМарт!I1839</f>
        <v>0</v>
      </c>
      <c r="J87" s="487">
        <f>I87</f>
        <v>0</v>
      </c>
      <c r="K87" s="488">
        <f>I87*($I$86+1)</f>
        <v>0</v>
      </c>
      <c r="L87" s="489">
        <f>K87</f>
        <v>0</v>
      </c>
      <c r="P87" s="479"/>
      <c r="Q87" s="479"/>
    </row>
    <row r="88" spans="1:19" ht="14.1" customHeight="1" outlineLevel="1" thickBot="1" x14ac:dyDescent="0.25">
      <c r="A88" s="480">
        <v>75</v>
      </c>
      <c r="B88" s="498" t="s">
        <v>3196</v>
      </c>
      <c r="C88" s="501"/>
      <c r="D88" s="483" t="s">
        <v>2002</v>
      </c>
      <c r="E88" s="483"/>
      <c r="F88" s="484"/>
      <c r="G88" s="503">
        <f>Kessebohmer!D600</f>
        <v>0</v>
      </c>
      <c r="H88" s="525" t="s">
        <v>659</v>
      </c>
      <c r="I88" s="522">
        <f>Kessebohmer!H600</f>
        <v>0</v>
      </c>
      <c r="J88" s="487">
        <f>I88</f>
        <v>0</v>
      </c>
      <c r="K88" s="488">
        <f>I88*($I$86+1)</f>
        <v>0</v>
      </c>
      <c r="L88" s="489">
        <f>K88</f>
        <v>0</v>
      </c>
      <c r="P88" s="479"/>
      <c r="Q88" s="479"/>
    </row>
    <row r="89" spans="1:19" ht="14.1" customHeight="1" thickBot="1" x14ac:dyDescent="0.25">
      <c r="A89" s="505"/>
      <c r="B89" s="531"/>
      <c r="C89" s="532"/>
      <c r="D89" s="819" t="s">
        <v>944</v>
      </c>
      <c r="E89" s="819"/>
      <c r="F89" s="819"/>
      <c r="G89" s="653"/>
      <c r="H89" s="470"/>
      <c r="I89" s="678">
        <v>0.35</v>
      </c>
      <c r="J89" s="533"/>
      <c r="K89" s="533"/>
      <c r="L89" s="477">
        <f>IF(SUM(L90:L116)=0,0," ")</f>
        <v>0</v>
      </c>
      <c r="N89" s="478">
        <f>SUM(L90:L116)</f>
        <v>0</v>
      </c>
      <c r="P89" s="479">
        <v>0.35</v>
      </c>
      <c r="Q89" s="479">
        <v>0.35</v>
      </c>
      <c r="R89" s="479">
        <v>0.35</v>
      </c>
      <c r="S89" s="479">
        <v>0.5</v>
      </c>
    </row>
    <row r="90" spans="1:19" ht="14.1" customHeight="1" outlineLevel="1" x14ac:dyDescent="0.2">
      <c r="A90" s="480">
        <v>76</v>
      </c>
      <c r="B90" s="498"/>
      <c r="C90" s="501"/>
      <c r="D90" s="483" t="s">
        <v>4175</v>
      </c>
      <c r="E90" s="534"/>
      <c r="F90" s="535"/>
      <c r="G90" s="536">
        <f>расщётка!$C$116</f>
        <v>0</v>
      </c>
      <c r="H90" s="525" t="s">
        <v>659</v>
      </c>
      <c r="I90" s="517">
        <v>100</v>
      </c>
      <c r="J90" s="487">
        <f t="shared" ref="J90:J100" si="18">G90*I90</f>
        <v>0</v>
      </c>
      <c r="K90" s="488">
        <f>I90*($I$89+1)</f>
        <v>135</v>
      </c>
      <c r="L90" s="489">
        <f t="shared" ref="L90:L100" si="19">G90*K90</f>
        <v>0</v>
      </c>
      <c r="P90" s="479">
        <v>0.35</v>
      </c>
      <c r="Q90" s="479">
        <v>0.35</v>
      </c>
    </row>
    <row r="91" spans="1:19" ht="14.1" customHeight="1" outlineLevel="1" x14ac:dyDescent="0.2">
      <c r="A91" s="480">
        <v>77</v>
      </c>
      <c r="B91" s="498"/>
      <c r="C91" s="501"/>
      <c r="D91" s="483" t="s">
        <v>4175</v>
      </c>
      <c r="E91" s="534"/>
      <c r="F91" s="535"/>
      <c r="G91" s="654"/>
      <c r="H91" s="525" t="s">
        <v>659</v>
      </c>
      <c r="I91" s="518">
        <v>100</v>
      </c>
      <c r="J91" s="487">
        <f t="shared" si="18"/>
        <v>0</v>
      </c>
      <c r="K91" s="488">
        <f t="shared" ref="K91:K116" si="20">I91*($I$89+1)</f>
        <v>135</v>
      </c>
      <c r="L91" s="489">
        <f>G91*K91</f>
        <v>0</v>
      </c>
      <c r="P91" s="479">
        <v>0.35</v>
      </c>
      <c r="Q91" s="479">
        <v>0.35</v>
      </c>
    </row>
    <row r="92" spans="1:19" ht="14.1" customHeight="1" outlineLevel="1" x14ac:dyDescent="0.2">
      <c r="A92" s="480">
        <v>78</v>
      </c>
      <c r="B92" s="498"/>
      <c r="C92" s="501"/>
      <c r="D92" s="483" t="s">
        <v>4176</v>
      </c>
      <c r="E92" s="534"/>
      <c r="F92" s="535"/>
      <c r="G92" s="654"/>
      <c r="H92" s="525" t="s">
        <v>659</v>
      </c>
      <c r="I92" s="518">
        <v>100</v>
      </c>
      <c r="J92" s="487">
        <f t="shared" si="18"/>
        <v>0</v>
      </c>
      <c r="K92" s="488">
        <f t="shared" si="20"/>
        <v>135</v>
      </c>
      <c r="L92" s="489">
        <f t="shared" si="19"/>
        <v>0</v>
      </c>
      <c r="P92" s="479">
        <v>0.35</v>
      </c>
      <c r="Q92" s="479">
        <v>0.35</v>
      </c>
    </row>
    <row r="93" spans="1:19" ht="14.1" customHeight="1" outlineLevel="1" x14ac:dyDescent="0.2">
      <c r="A93" s="480">
        <v>79</v>
      </c>
      <c r="B93" s="498" t="s">
        <v>1788</v>
      </c>
      <c r="C93" s="501"/>
      <c r="D93" s="537" t="s">
        <v>4183</v>
      </c>
      <c r="E93" s="534"/>
      <c r="F93" s="535"/>
      <c r="G93" s="654"/>
      <c r="H93" s="525" t="s">
        <v>659</v>
      </c>
      <c r="I93" s="518">
        <v>160</v>
      </c>
      <c r="J93" s="487">
        <f t="shared" si="18"/>
        <v>0</v>
      </c>
      <c r="K93" s="488">
        <f t="shared" si="20"/>
        <v>216</v>
      </c>
      <c r="L93" s="489">
        <f t="shared" si="19"/>
        <v>0</v>
      </c>
      <c r="P93" s="479">
        <v>0.35</v>
      </c>
      <c r="Q93" s="479">
        <v>0.35</v>
      </c>
    </row>
    <row r="94" spans="1:19" ht="14.1" customHeight="1" outlineLevel="1" x14ac:dyDescent="0.2">
      <c r="A94" s="480">
        <v>80</v>
      </c>
      <c r="B94" s="498" t="s">
        <v>1788</v>
      </c>
      <c r="C94" s="501"/>
      <c r="D94" s="519" t="s">
        <v>2570</v>
      </c>
      <c r="E94" s="534"/>
      <c r="F94" s="535"/>
      <c r="G94" s="654"/>
      <c r="H94" s="525" t="s">
        <v>659</v>
      </c>
      <c r="I94" s="518">
        <v>40</v>
      </c>
      <c r="J94" s="487">
        <f t="shared" si="18"/>
        <v>0</v>
      </c>
      <c r="K94" s="488">
        <f t="shared" si="20"/>
        <v>54</v>
      </c>
      <c r="L94" s="489">
        <f t="shared" si="19"/>
        <v>0</v>
      </c>
      <c r="P94" s="479">
        <v>0.35</v>
      </c>
      <c r="Q94" s="479">
        <v>0.35</v>
      </c>
    </row>
    <row r="95" spans="1:19" ht="14.1" customHeight="1" outlineLevel="1" x14ac:dyDescent="0.2">
      <c r="A95" s="480">
        <v>81</v>
      </c>
      <c r="B95" s="498"/>
      <c r="C95" s="501"/>
      <c r="D95" s="483" t="s">
        <v>1273</v>
      </c>
      <c r="E95" s="534"/>
      <c r="F95" s="535"/>
      <c r="G95" s="654"/>
      <c r="H95" s="525" t="s">
        <v>659</v>
      </c>
      <c r="I95" s="518">
        <v>160</v>
      </c>
      <c r="J95" s="487">
        <f t="shared" si="18"/>
        <v>0</v>
      </c>
      <c r="K95" s="488">
        <f t="shared" si="20"/>
        <v>216</v>
      </c>
      <c r="L95" s="489">
        <f t="shared" si="19"/>
        <v>0</v>
      </c>
      <c r="P95" s="479">
        <v>0.35</v>
      </c>
      <c r="Q95" s="479">
        <v>0.35</v>
      </c>
    </row>
    <row r="96" spans="1:19" ht="14.1" customHeight="1" outlineLevel="1" x14ac:dyDescent="0.2">
      <c r="A96" s="480">
        <v>82</v>
      </c>
      <c r="B96" s="498"/>
      <c r="C96" s="501"/>
      <c r="D96" s="483" t="s">
        <v>4174</v>
      </c>
      <c r="E96" s="534"/>
      <c r="F96" s="535"/>
      <c r="G96" s="654"/>
      <c r="H96" s="525" t="s">
        <v>659</v>
      </c>
      <c r="I96" s="518">
        <v>20</v>
      </c>
      <c r="J96" s="487">
        <f t="shared" si="18"/>
        <v>0</v>
      </c>
      <c r="K96" s="488">
        <f t="shared" si="20"/>
        <v>27</v>
      </c>
      <c r="L96" s="489">
        <f t="shared" si="19"/>
        <v>0</v>
      </c>
      <c r="P96" s="479">
        <v>0.35</v>
      </c>
      <c r="Q96" s="479">
        <v>0.35</v>
      </c>
    </row>
    <row r="97" spans="1:17" ht="14.1" customHeight="1" outlineLevel="1" x14ac:dyDescent="0.2">
      <c r="A97" s="480">
        <v>83</v>
      </c>
      <c r="B97" s="498"/>
      <c r="C97" s="501"/>
      <c r="D97" s="483" t="s">
        <v>1274</v>
      </c>
      <c r="E97" s="534" t="s">
        <v>1278</v>
      </c>
      <c r="F97" s="520" t="s">
        <v>1279</v>
      </c>
      <c r="G97" s="645"/>
      <c r="H97" s="525" t="s">
        <v>659</v>
      </c>
      <c r="I97" s="518">
        <v>60</v>
      </c>
      <c r="J97" s="487">
        <f t="shared" si="18"/>
        <v>0</v>
      </c>
      <c r="K97" s="488">
        <f t="shared" si="20"/>
        <v>81</v>
      </c>
      <c r="L97" s="489">
        <f t="shared" si="19"/>
        <v>0</v>
      </c>
      <c r="P97" s="479">
        <v>0.35</v>
      </c>
      <c r="Q97" s="479">
        <v>0.35</v>
      </c>
    </row>
    <row r="98" spans="1:17" ht="14.1" customHeight="1" outlineLevel="1" x14ac:dyDescent="0.2">
      <c r="A98" s="480">
        <v>84</v>
      </c>
      <c r="B98" s="498"/>
      <c r="C98" s="501"/>
      <c r="D98" s="483" t="s">
        <v>1275</v>
      </c>
      <c r="E98" s="534"/>
      <c r="F98" s="520"/>
      <c r="G98" s="645"/>
      <c r="H98" s="525" t="s">
        <v>659</v>
      </c>
      <c r="I98" s="518">
        <v>410</v>
      </c>
      <c r="J98" s="487">
        <f t="shared" si="18"/>
        <v>0</v>
      </c>
      <c r="K98" s="488">
        <f t="shared" si="20"/>
        <v>553.5</v>
      </c>
      <c r="L98" s="489">
        <f t="shared" si="19"/>
        <v>0</v>
      </c>
      <c r="P98" s="479">
        <v>0.35</v>
      </c>
      <c r="Q98" s="479">
        <v>0.35</v>
      </c>
    </row>
    <row r="99" spans="1:17" ht="14.1" customHeight="1" outlineLevel="1" x14ac:dyDescent="0.2">
      <c r="A99" s="480">
        <v>85</v>
      </c>
      <c r="B99" s="498"/>
      <c r="C99" s="501"/>
      <c r="D99" s="483" t="s">
        <v>4177</v>
      </c>
      <c r="E99" s="534"/>
      <c r="F99" s="520"/>
      <c r="G99" s="645"/>
      <c r="H99" s="525" t="s">
        <v>659</v>
      </c>
      <c r="I99" s="518">
        <v>60</v>
      </c>
      <c r="J99" s="487">
        <f t="shared" si="18"/>
        <v>0</v>
      </c>
      <c r="K99" s="488">
        <f t="shared" si="20"/>
        <v>81</v>
      </c>
      <c r="L99" s="489">
        <f t="shared" si="19"/>
        <v>0</v>
      </c>
      <c r="P99" s="479">
        <v>0.35</v>
      </c>
      <c r="Q99" s="479">
        <v>0.35</v>
      </c>
    </row>
    <row r="100" spans="1:17" ht="14.1" customHeight="1" outlineLevel="1" x14ac:dyDescent="0.2">
      <c r="A100" s="480">
        <v>86</v>
      </c>
      <c r="B100" s="498"/>
      <c r="C100" s="501"/>
      <c r="D100" s="483" t="s">
        <v>4178</v>
      </c>
      <c r="E100" s="534"/>
      <c r="F100" s="520"/>
      <c r="G100" s="645"/>
      <c r="H100" s="525" t="s">
        <v>659</v>
      </c>
      <c r="I100" s="518">
        <v>10</v>
      </c>
      <c r="J100" s="487">
        <f t="shared" si="18"/>
        <v>0</v>
      </c>
      <c r="K100" s="488">
        <f t="shared" si="20"/>
        <v>13.5</v>
      </c>
      <c r="L100" s="489">
        <f t="shared" si="19"/>
        <v>0</v>
      </c>
      <c r="P100" s="479">
        <v>0.35</v>
      </c>
      <c r="Q100" s="479">
        <v>0.35</v>
      </c>
    </row>
    <row r="101" spans="1:17" ht="14.1" customHeight="1" outlineLevel="1" x14ac:dyDescent="0.2">
      <c r="A101" s="480">
        <v>87</v>
      </c>
      <c r="B101" s="498"/>
      <c r="C101" s="501"/>
      <c r="D101" s="483" t="s">
        <v>2624</v>
      </c>
      <c r="E101" s="534"/>
      <c r="F101" s="520"/>
      <c r="G101" s="645"/>
      <c r="H101" s="525" t="s">
        <v>659</v>
      </c>
      <c r="I101" s="518">
        <v>60</v>
      </c>
      <c r="J101" s="487">
        <f t="shared" ref="J101:J116" si="21">G101*I101</f>
        <v>0</v>
      </c>
      <c r="K101" s="488">
        <f t="shared" si="20"/>
        <v>81</v>
      </c>
      <c r="L101" s="489">
        <f t="shared" ref="L101:L116" si="22">G101*K101</f>
        <v>0</v>
      </c>
      <c r="P101" s="479">
        <v>0.35</v>
      </c>
      <c r="Q101" s="479">
        <v>0.35</v>
      </c>
    </row>
    <row r="102" spans="1:17" ht="14.1" customHeight="1" outlineLevel="1" x14ac:dyDescent="0.2">
      <c r="A102" s="480">
        <v>88</v>
      </c>
      <c r="B102" s="498"/>
      <c r="C102" s="501"/>
      <c r="D102" s="483" t="s">
        <v>4475</v>
      </c>
      <c r="E102" s="534"/>
      <c r="F102" s="520"/>
      <c r="G102" s="645"/>
      <c r="H102" s="525" t="s">
        <v>659</v>
      </c>
      <c r="I102" s="518">
        <v>10</v>
      </c>
      <c r="J102" s="487">
        <f t="shared" si="21"/>
        <v>0</v>
      </c>
      <c r="K102" s="488">
        <f t="shared" si="20"/>
        <v>13.5</v>
      </c>
      <c r="L102" s="489">
        <f t="shared" si="22"/>
        <v>0</v>
      </c>
      <c r="P102" s="479">
        <v>0.35</v>
      </c>
      <c r="Q102" s="479">
        <v>0.35</v>
      </c>
    </row>
    <row r="103" spans="1:17" ht="14.1" customHeight="1" outlineLevel="1" x14ac:dyDescent="0.2">
      <c r="A103" s="480">
        <v>89</v>
      </c>
      <c r="B103" s="498"/>
      <c r="C103" s="501"/>
      <c r="D103" s="483" t="s">
        <v>2592</v>
      </c>
      <c r="E103" s="534"/>
      <c r="F103" s="520"/>
      <c r="G103" s="645"/>
      <c r="H103" s="525" t="s">
        <v>659</v>
      </c>
      <c r="I103" s="518">
        <v>40</v>
      </c>
      <c r="J103" s="487">
        <f t="shared" si="21"/>
        <v>0</v>
      </c>
      <c r="K103" s="488">
        <f t="shared" si="20"/>
        <v>54</v>
      </c>
      <c r="L103" s="489">
        <f t="shared" si="22"/>
        <v>0</v>
      </c>
      <c r="P103" s="479">
        <v>0.35</v>
      </c>
      <c r="Q103" s="479">
        <v>0.35</v>
      </c>
    </row>
    <row r="104" spans="1:17" ht="14.1" customHeight="1" outlineLevel="1" x14ac:dyDescent="0.2">
      <c r="A104" s="480">
        <v>90</v>
      </c>
      <c r="B104" s="498"/>
      <c r="C104" s="501"/>
      <c r="D104" s="483" t="s">
        <v>2662</v>
      </c>
      <c r="E104" s="534" t="s">
        <v>4131</v>
      </c>
      <c r="F104" s="520" t="s">
        <v>2663</v>
      </c>
      <c r="G104" s="645"/>
      <c r="H104" s="525" t="s">
        <v>659</v>
      </c>
      <c r="I104" s="518">
        <v>150</v>
      </c>
      <c r="J104" s="487">
        <f t="shared" si="21"/>
        <v>0</v>
      </c>
      <c r="K104" s="488">
        <f t="shared" si="20"/>
        <v>202.5</v>
      </c>
      <c r="L104" s="489">
        <f t="shared" si="22"/>
        <v>0</v>
      </c>
      <c r="P104" s="479">
        <v>0.35</v>
      </c>
      <c r="Q104" s="479">
        <v>0.35</v>
      </c>
    </row>
    <row r="105" spans="1:17" ht="14.1" customHeight="1" outlineLevel="1" x14ac:dyDescent="0.2">
      <c r="A105" s="480">
        <v>91</v>
      </c>
      <c r="B105" s="498"/>
      <c r="C105" s="501"/>
      <c r="D105" s="483" t="s">
        <v>2593</v>
      </c>
      <c r="E105" s="534"/>
      <c r="F105" s="520"/>
      <c r="G105" s="645"/>
      <c r="H105" s="525" t="s">
        <v>659</v>
      </c>
      <c r="I105" s="518">
        <v>21</v>
      </c>
      <c r="J105" s="487">
        <f t="shared" si="21"/>
        <v>0</v>
      </c>
      <c r="K105" s="488">
        <f t="shared" si="20"/>
        <v>28.35</v>
      </c>
      <c r="L105" s="489">
        <f t="shared" si="22"/>
        <v>0</v>
      </c>
      <c r="P105" s="479">
        <v>0.35</v>
      </c>
      <c r="Q105" s="479">
        <v>0.35</v>
      </c>
    </row>
    <row r="106" spans="1:17" ht="14.1" customHeight="1" outlineLevel="1" x14ac:dyDescent="0.2">
      <c r="A106" s="480">
        <v>92</v>
      </c>
      <c r="B106" s="498"/>
      <c r="C106" s="501"/>
      <c r="D106" s="483" t="s">
        <v>1272</v>
      </c>
      <c r="E106" s="534"/>
      <c r="F106" s="520"/>
      <c r="G106" s="645"/>
      <c r="H106" s="525" t="s">
        <v>659</v>
      </c>
      <c r="I106" s="518">
        <v>68</v>
      </c>
      <c r="J106" s="487">
        <f t="shared" si="21"/>
        <v>0</v>
      </c>
      <c r="K106" s="488">
        <f t="shared" si="20"/>
        <v>91.800000000000011</v>
      </c>
      <c r="L106" s="489">
        <f t="shared" si="22"/>
        <v>0</v>
      </c>
      <c r="P106" s="479">
        <v>0.35</v>
      </c>
      <c r="Q106" s="479">
        <v>0.35</v>
      </c>
    </row>
    <row r="107" spans="1:17" ht="14.1" customHeight="1" outlineLevel="1" x14ac:dyDescent="0.2">
      <c r="A107" s="480">
        <v>93</v>
      </c>
      <c r="B107" s="498"/>
      <c r="C107" s="501"/>
      <c r="D107" s="483" t="s">
        <v>2595</v>
      </c>
      <c r="E107" s="534"/>
      <c r="F107" s="520"/>
      <c r="G107" s="645"/>
      <c r="H107" s="525" t="s">
        <v>659</v>
      </c>
      <c r="I107" s="518">
        <v>95</v>
      </c>
      <c r="J107" s="487">
        <f t="shared" si="21"/>
        <v>0</v>
      </c>
      <c r="K107" s="488">
        <f t="shared" si="20"/>
        <v>128.25</v>
      </c>
      <c r="L107" s="489">
        <f t="shared" si="22"/>
        <v>0</v>
      </c>
      <c r="P107" s="479">
        <v>0.35</v>
      </c>
      <c r="Q107" s="479">
        <v>0.35</v>
      </c>
    </row>
    <row r="108" spans="1:17" ht="14.1" customHeight="1" outlineLevel="1" x14ac:dyDescent="0.2">
      <c r="A108" s="480">
        <v>94</v>
      </c>
      <c r="B108" s="498"/>
      <c r="C108" s="501"/>
      <c r="D108" s="519" t="s">
        <v>947</v>
      </c>
      <c r="E108" s="534"/>
      <c r="F108" s="520" t="s">
        <v>948</v>
      </c>
      <c r="G108" s="645"/>
      <c r="H108" s="525" t="s">
        <v>659</v>
      </c>
      <c r="I108" s="518">
        <v>150</v>
      </c>
      <c r="J108" s="487">
        <f t="shared" si="21"/>
        <v>0</v>
      </c>
      <c r="K108" s="488">
        <f t="shared" si="20"/>
        <v>202.5</v>
      </c>
      <c r="L108" s="489">
        <f t="shared" si="22"/>
        <v>0</v>
      </c>
      <c r="P108" s="479">
        <v>0.35</v>
      </c>
      <c r="Q108" s="479">
        <v>0.35</v>
      </c>
    </row>
    <row r="109" spans="1:17" ht="14.1" customHeight="1" outlineLevel="1" x14ac:dyDescent="0.2">
      <c r="A109" s="480">
        <v>95</v>
      </c>
      <c r="B109" s="523"/>
      <c r="C109" s="482"/>
      <c r="D109" s="483" t="s">
        <v>4181</v>
      </c>
      <c r="E109" s="524"/>
      <c r="F109" s="484" t="s">
        <v>4129</v>
      </c>
      <c r="G109" s="538">
        <f>расщётка!$C$114-SUM(G151:G175)+G162</f>
        <v>0</v>
      </c>
      <c r="H109" s="525" t="s">
        <v>659</v>
      </c>
      <c r="I109" s="526">
        <v>50</v>
      </c>
      <c r="J109" s="487">
        <f t="shared" si="21"/>
        <v>0</v>
      </c>
      <c r="K109" s="488">
        <f t="shared" si="20"/>
        <v>67.5</v>
      </c>
      <c r="L109" s="489">
        <f t="shared" si="22"/>
        <v>0</v>
      </c>
      <c r="P109" s="479">
        <v>0.35</v>
      </c>
      <c r="Q109" s="479">
        <v>0.35</v>
      </c>
    </row>
    <row r="110" spans="1:17" ht="14.1" customHeight="1" outlineLevel="1" x14ac:dyDescent="0.2">
      <c r="A110" s="480">
        <v>96</v>
      </c>
      <c r="B110" s="523"/>
      <c r="C110" s="482"/>
      <c r="D110" s="483" t="s">
        <v>4181</v>
      </c>
      <c r="E110" s="524"/>
      <c r="F110" s="484" t="s">
        <v>2594</v>
      </c>
      <c r="G110" s="651"/>
      <c r="H110" s="525" t="s">
        <v>659</v>
      </c>
      <c r="I110" s="526">
        <v>50</v>
      </c>
      <c r="J110" s="487">
        <f t="shared" si="21"/>
        <v>0</v>
      </c>
      <c r="K110" s="488">
        <f t="shared" si="20"/>
        <v>67.5</v>
      </c>
      <c r="L110" s="489">
        <f t="shared" si="22"/>
        <v>0</v>
      </c>
      <c r="P110" s="479">
        <v>0.35</v>
      </c>
      <c r="Q110" s="479">
        <v>0.35</v>
      </c>
    </row>
    <row r="111" spans="1:17" ht="14.1" customHeight="1" outlineLevel="1" x14ac:dyDescent="0.2">
      <c r="A111" s="480">
        <v>97</v>
      </c>
      <c r="B111" s="523"/>
      <c r="C111" s="482"/>
      <c r="D111" s="483" t="s">
        <v>2363</v>
      </c>
      <c r="E111" s="524" t="s">
        <v>2365</v>
      </c>
      <c r="F111" s="484"/>
      <c r="G111" s="651"/>
      <c r="H111" s="525" t="s">
        <v>659</v>
      </c>
      <c r="I111" s="526">
        <v>133</v>
      </c>
      <c r="J111" s="487">
        <f t="shared" si="21"/>
        <v>0</v>
      </c>
      <c r="K111" s="488">
        <f t="shared" si="20"/>
        <v>179.55</v>
      </c>
      <c r="L111" s="489">
        <f t="shared" si="22"/>
        <v>0</v>
      </c>
      <c r="P111" s="479">
        <v>0.35</v>
      </c>
      <c r="Q111" s="479">
        <v>0.35</v>
      </c>
    </row>
    <row r="112" spans="1:17" ht="14.1" customHeight="1" outlineLevel="1" x14ac:dyDescent="0.2">
      <c r="A112" s="480">
        <v>98</v>
      </c>
      <c r="B112" s="523" t="s">
        <v>1788</v>
      </c>
      <c r="C112" s="482" t="s">
        <v>2461</v>
      </c>
      <c r="D112" s="483" t="s">
        <v>2460</v>
      </c>
      <c r="E112" s="539" t="s">
        <v>2462</v>
      </c>
      <c r="F112" s="481"/>
      <c r="G112" s="651"/>
      <c r="H112" s="525" t="s">
        <v>659</v>
      </c>
      <c r="I112" s="540">
        <v>104</v>
      </c>
      <c r="J112" s="487">
        <f t="shared" si="21"/>
        <v>0</v>
      </c>
      <c r="K112" s="488">
        <f t="shared" si="20"/>
        <v>140.4</v>
      </c>
      <c r="L112" s="489">
        <f t="shared" si="22"/>
        <v>0</v>
      </c>
      <c r="P112" s="479">
        <v>0.35</v>
      </c>
      <c r="Q112" s="479">
        <v>0.35</v>
      </c>
    </row>
    <row r="113" spans="1:19" ht="14.1" customHeight="1" outlineLevel="1" x14ac:dyDescent="0.2">
      <c r="A113" s="480">
        <v>99</v>
      </c>
      <c r="B113" s="523" t="s">
        <v>1788</v>
      </c>
      <c r="C113" s="482"/>
      <c r="D113" s="483" t="s">
        <v>2463</v>
      </c>
      <c r="E113" s="524" t="s">
        <v>2464</v>
      </c>
      <c r="F113" s="484"/>
      <c r="G113" s="651"/>
      <c r="H113" s="525" t="s">
        <v>4447</v>
      </c>
      <c r="I113" s="540">
        <v>88</v>
      </c>
      <c r="J113" s="487">
        <f t="shared" si="21"/>
        <v>0</v>
      </c>
      <c r="K113" s="488">
        <f t="shared" si="20"/>
        <v>118.80000000000001</v>
      </c>
      <c r="L113" s="489">
        <f t="shared" si="22"/>
        <v>0</v>
      </c>
      <c r="P113" s="479">
        <v>0.35</v>
      </c>
      <c r="Q113" s="479">
        <v>0.35</v>
      </c>
    </row>
    <row r="114" spans="1:19" ht="14.1" customHeight="1" outlineLevel="1" x14ac:dyDescent="0.2">
      <c r="A114" s="480">
        <v>100</v>
      </c>
      <c r="B114" s="523" t="s">
        <v>1788</v>
      </c>
      <c r="C114" s="482" t="s">
        <v>3153</v>
      </c>
      <c r="D114" s="483" t="s">
        <v>2465</v>
      </c>
      <c r="E114" s="524"/>
      <c r="F114" s="484"/>
      <c r="G114" s="651"/>
      <c r="H114" s="525" t="s">
        <v>4447</v>
      </c>
      <c r="I114" s="540">
        <v>114</v>
      </c>
      <c r="J114" s="487">
        <f t="shared" si="21"/>
        <v>0</v>
      </c>
      <c r="K114" s="488">
        <f t="shared" si="20"/>
        <v>153.9</v>
      </c>
      <c r="L114" s="489">
        <f t="shared" si="22"/>
        <v>0</v>
      </c>
      <c r="P114" s="479">
        <v>0.35</v>
      </c>
      <c r="Q114" s="479">
        <v>0.35</v>
      </c>
    </row>
    <row r="115" spans="1:19" ht="14.1" customHeight="1" outlineLevel="1" x14ac:dyDescent="0.2">
      <c r="A115" s="480">
        <v>101</v>
      </c>
      <c r="B115" s="523" t="s">
        <v>1788</v>
      </c>
      <c r="C115" s="482" t="s">
        <v>3154</v>
      </c>
      <c r="D115" s="483" t="s">
        <v>2466</v>
      </c>
      <c r="E115" s="524"/>
      <c r="F115" s="484"/>
      <c r="G115" s="651"/>
      <c r="H115" s="525" t="s">
        <v>4447</v>
      </c>
      <c r="I115" s="540">
        <v>6</v>
      </c>
      <c r="J115" s="487">
        <f t="shared" si="21"/>
        <v>0</v>
      </c>
      <c r="K115" s="488">
        <f t="shared" si="20"/>
        <v>8.1000000000000014</v>
      </c>
      <c r="L115" s="489">
        <f t="shared" si="22"/>
        <v>0</v>
      </c>
      <c r="P115" s="479">
        <v>0.35</v>
      </c>
      <c r="Q115" s="479">
        <v>0.35</v>
      </c>
    </row>
    <row r="116" spans="1:19" ht="14.1" customHeight="1" outlineLevel="1" thickBot="1" x14ac:dyDescent="0.25">
      <c r="A116" s="480">
        <v>102</v>
      </c>
      <c r="B116" s="523" t="s">
        <v>1788</v>
      </c>
      <c r="C116" s="482" t="s">
        <v>3156</v>
      </c>
      <c r="D116" s="483" t="s">
        <v>2467</v>
      </c>
      <c r="E116" s="524"/>
      <c r="F116" s="484"/>
      <c r="G116" s="651"/>
      <c r="H116" s="525" t="s">
        <v>4447</v>
      </c>
      <c r="I116" s="540">
        <v>10</v>
      </c>
      <c r="J116" s="487">
        <f t="shared" si="21"/>
        <v>0</v>
      </c>
      <c r="K116" s="488">
        <f t="shared" si="20"/>
        <v>13.5</v>
      </c>
      <c r="L116" s="489">
        <f t="shared" si="22"/>
        <v>0</v>
      </c>
      <c r="P116" s="479">
        <v>0.35</v>
      </c>
      <c r="Q116" s="479">
        <v>0.35</v>
      </c>
    </row>
    <row r="117" spans="1:19" ht="14.1" customHeight="1" thickBot="1" x14ac:dyDescent="0.25">
      <c r="A117" s="494"/>
      <c r="B117" s="461"/>
      <c r="D117" s="817" t="s">
        <v>584</v>
      </c>
      <c r="E117" s="817"/>
      <c r="F117" s="817"/>
      <c r="G117" s="653"/>
      <c r="H117" s="470"/>
      <c r="I117" s="678">
        <v>0.35</v>
      </c>
      <c r="J117" s="533"/>
      <c r="K117" s="533"/>
      <c r="L117" s="477">
        <f>IF(SUM(L118:L125)=0,0," ")</f>
        <v>0</v>
      </c>
      <c r="N117" s="478">
        <f>SUM(L118:L125)</f>
        <v>0</v>
      </c>
      <c r="P117" s="479">
        <v>0.35</v>
      </c>
      <c r="Q117" s="479">
        <v>0.35</v>
      </c>
      <c r="R117" s="479">
        <v>0.35</v>
      </c>
      <c r="S117" s="479">
        <v>0.5</v>
      </c>
    </row>
    <row r="118" spans="1:19" ht="14.1" customHeight="1" outlineLevel="1" x14ac:dyDescent="0.2">
      <c r="A118" s="480">
        <v>103</v>
      </c>
      <c r="B118" s="498"/>
      <c r="C118" s="501"/>
      <c r="D118" s="519" t="s">
        <v>946</v>
      </c>
      <c r="E118" s="534"/>
      <c r="F118" s="520" t="s">
        <v>4204</v>
      </c>
      <c r="G118" s="645"/>
      <c r="H118" s="525" t="s">
        <v>659</v>
      </c>
      <c r="I118" s="517">
        <v>390</v>
      </c>
      <c r="J118" s="487">
        <f t="shared" ref="J118:J125" si="23">G118*I118</f>
        <v>0</v>
      </c>
      <c r="K118" s="488">
        <f>I118*($I$117+1)</f>
        <v>526.5</v>
      </c>
      <c r="L118" s="489">
        <f t="shared" ref="L118:L124" si="24">G118*K118</f>
        <v>0</v>
      </c>
      <c r="P118" s="479">
        <v>0.35</v>
      </c>
      <c r="Q118" s="479">
        <v>0.35</v>
      </c>
    </row>
    <row r="119" spans="1:19" ht="14.1" customHeight="1" outlineLevel="1" x14ac:dyDescent="0.2">
      <c r="A119" s="480">
        <v>104</v>
      </c>
      <c r="B119" s="498"/>
      <c r="C119" s="501"/>
      <c r="D119" s="519" t="s">
        <v>585</v>
      </c>
      <c r="E119" s="534" t="s">
        <v>3257</v>
      </c>
      <c r="F119" s="520" t="s">
        <v>2360</v>
      </c>
      <c r="G119" s="645"/>
      <c r="H119" s="525" t="s">
        <v>659</v>
      </c>
      <c r="I119" s="518">
        <v>200</v>
      </c>
      <c r="J119" s="487">
        <f t="shared" si="23"/>
        <v>0</v>
      </c>
      <c r="K119" s="488">
        <f t="shared" ref="K119:K125" si="25">I119*($I$117+1)</f>
        <v>270</v>
      </c>
      <c r="L119" s="489">
        <f t="shared" si="24"/>
        <v>0</v>
      </c>
      <c r="P119" s="479">
        <v>0.35</v>
      </c>
      <c r="Q119" s="479">
        <v>0.35</v>
      </c>
    </row>
    <row r="120" spans="1:19" ht="14.1" customHeight="1" outlineLevel="1" x14ac:dyDescent="0.2">
      <c r="A120" s="480">
        <v>105</v>
      </c>
      <c r="B120" s="498"/>
      <c r="C120" s="501"/>
      <c r="D120" s="519" t="s">
        <v>4327</v>
      </c>
      <c r="E120" s="534" t="s">
        <v>4328</v>
      </c>
      <c r="F120" s="520" t="s">
        <v>4326</v>
      </c>
      <c r="G120" s="541">
        <f>расщётка!$J$50*4</f>
        <v>0</v>
      </c>
      <c r="H120" s="525" t="s">
        <v>659</v>
      </c>
      <c r="I120" s="518">
        <v>15</v>
      </c>
      <c r="J120" s="487">
        <f t="shared" si="23"/>
        <v>0</v>
      </c>
      <c r="K120" s="488">
        <f t="shared" si="25"/>
        <v>20.25</v>
      </c>
      <c r="L120" s="489">
        <f t="shared" si="24"/>
        <v>0</v>
      </c>
      <c r="P120" s="479">
        <v>0.35</v>
      </c>
      <c r="Q120" s="479">
        <v>0.35</v>
      </c>
    </row>
    <row r="121" spans="1:19" ht="14.1" customHeight="1" outlineLevel="1" x14ac:dyDescent="0.2">
      <c r="A121" s="480">
        <v>106</v>
      </c>
      <c r="B121" s="498"/>
      <c r="C121" s="501"/>
      <c r="D121" s="519" t="s">
        <v>945</v>
      </c>
      <c r="E121" s="534"/>
      <c r="F121" s="520" t="s">
        <v>3253</v>
      </c>
      <c r="G121" s="645"/>
      <c r="H121" s="525" t="s">
        <v>659</v>
      </c>
      <c r="I121" s="518">
        <v>30</v>
      </c>
      <c r="J121" s="487">
        <f t="shared" si="23"/>
        <v>0</v>
      </c>
      <c r="K121" s="488">
        <f t="shared" si="25"/>
        <v>40.5</v>
      </c>
      <c r="L121" s="489">
        <f t="shared" si="24"/>
        <v>0</v>
      </c>
      <c r="P121" s="479">
        <v>0.35</v>
      </c>
      <c r="Q121" s="479">
        <v>0.35</v>
      </c>
    </row>
    <row r="122" spans="1:19" ht="14.1" customHeight="1" outlineLevel="1" x14ac:dyDescent="0.2">
      <c r="A122" s="480">
        <v>107</v>
      </c>
      <c r="B122" s="498"/>
      <c r="C122" s="501"/>
      <c r="D122" s="483" t="s">
        <v>4180</v>
      </c>
      <c r="E122" s="534"/>
      <c r="F122" s="520"/>
      <c r="G122" s="645"/>
      <c r="H122" s="525" t="s">
        <v>659</v>
      </c>
      <c r="I122" s="518">
        <v>20</v>
      </c>
      <c r="J122" s="487">
        <f t="shared" si="23"/>
        <v>0</v>
      </c>
      <c r="K122" s="488">
        <f t="shared" si="25"/>
        <v>27</v>
      </c>
      <c r="L122" s="489">
        <f t="shared" si="24"/>
        <v>0</v>
      </c>
      <c r="P122" s="479">
        <v>0.35</v>
      </c>
      <c r="Q122" s="479">
        <v>0.35</v>
      </c>
    </row>
    <row r="123" spans="1:19" ht="14.1" customHeight="1" outlineLevel="1" x14ac:dyDescent="0.2">
      <c r="A123" s="480">
        <v>108</v>
      </c>
      <c r="B123" s="523"/>
      <c r="C123" s="482"/>
      <c r="D123" s="483" t="s">
        <v>575</v>
      </c>
      <c r="E123" s="524"/>
      <c r="F123" s="484" t="s">
        <v>577</v>
      </c>
      <c r="G123" s="651"/>
      <c r="H123" s="525" t="s">
        <v>659</v>
      </c>
      <c r="I123" s="526">
        <v>15</v>
      </c>
      <c r="J123" s="487">
        <f t="shared" si="23"/>
        <v>0</v>
      </c>
      <c r="K123" s="488">
        <f t="shared" si="25"/>
        <v>20.25</v>
      </c>
      <c r="L123" s="489">
        <f t="shared" si="24"/>
        <v>0</v>
      </c>
      <c r="P123" s="479">
        <v>0.35</v>
      </c>
      <c r="Q123" s="479">
        <v>0.35</v>
      </c>
    </row>
    <row r="124" spans="1:19" ht="14.1" customHeight="1" outlineLevel="1" x14ac:dyDescent="0.2">
      <c r="A124" s="480">
        <v>109</v>
      </c>
      <c r="B124" s="523"/>
      <c r="C124" s="482"/>
      <c r="D124" s="483" t="s">
        <v>575</v>
      </c>
      <c r="E124" s="524"/>
      <c r="F124" s="484" t="s">
        <v>576</v>
      </c>
      <c r="G124" s="651"/>
      <c r="H124" s="525" t="s">
        <v>659</v>
      </c>
      <c r="I124" s="526">
        <v>10</v>
      </c>
      <c r="J124" s="487">
        <f t="shared" si="23"/>
        <v>0</v>
      </c>
      <c r="K124" s="488">
        <f t="shared" si="25"/>
        <v>13.5</v>
      </c>
      <c r="L124" s="489">
        <f t="shared" si="24"/>
        <v>0</v>
      </c>
      <c r="P124" s="479">
        <v>0.35</v>
      </c>
      <c r="Q124" s="479">
        <v>0.35</v>
      </c>
    </row>
    <row r="125" spans="1:19" ht="14.1" customHeight="1" outlineLevel="1" thickBot="1" x14ac:dyDescent="0.25">
      <c r="A125" s="480">
        <v>110</v>
      </c>
      <c r="B125" s="523"/>
      <c r="C125" s="482"/>
      <c r="D125" s="483"/>
      <c r="E125" s="524"/>
      <c r="F125" s="484"/>
      <c r="G125" s="651"/>
      <c r="H125" s="525" t="s">
        <v>659</v>
      </c>
      <c r="I125" s="540"/>
      <c r="J125" s="487">
        <f t="shared" si="23"/>
        <v>0</v>
      </c>
      <c r="K125" s="488">
        <f t="shared" si="25"/>
        <v>0</v>
      </c>
      <c r="L125" s="489">
        <f t="shared" ref="L125:L179" si="26">G125*K125</f>
        <v>0</v>
      </c>
      <c r="P125" s="479">
        <v>0.35</v>
      </c>
      <c r="Q125" s="479">
        <v>0.35</v>
      </c>
    </row>
    <row r="126" spans="1:19" ht="14.1" customHeight="1" thickBot="1" x14ac:dyDescent="0.25">
      <c r="A126" s="494"/>
      <c r="B126" s="542"/>
      <c r="D126" s="817" t="s">
        <v>4444</v>
      </c>
      <c r="E126" s="817"/>
      <c r="F126" s="817"/>
      <c r="G126" s="642"/>
      <c r="I126" s="678">
        <v>0.35</v>
      </c>
      <c r="J126" s="470"/>
      <c r="L126" s="477">
        <f>IF(SUM(L127:L179)=0,0," ")</f>
        <v>0</v>
      </c>
      <c r="N126" s="478">
        <f>SUM(L127:L179)</f>
        <v>0</v>
      </c>
      <c r="P126" s="479">
        <v>0.35</v>
      </c>
      <c r="Q126" s="479">
        <v>0.35</v>
      </c>
      <c r="R126" s="479">
        <v>0.35</v>
      </c>
      <c r="S126" s="479">
        <v>0.5</v>
      </c>
    </row>
    <row r="127" spans="1:19" ht="14.1" customHeight="1" outlineLevel="1" x14ac:dyDescent="0.2">
      <c r="A127" s="480">
        <v>111</v>
      </c>
      <c r="B127" s="498" t="s">
        <v>2029</v>
      </c>
      <c r="C127" s="539" t="s">
        <v>4446</v>
      </c>
      <c r="D127" s="543" t="s">
        <v>4445</v>
      </c>
      <c r="E127" s="539" t="s">
        <v>2459</v>
      </c>
      <c r="F127" s="520"/>
      <c r="G127" s="544">
        <f>IF(E3="кухня",расщётка!$J$19,0)</f>
        <v>0</v>
      </c>
      <c r="H127" s="545" t="s">
        <v>4447</v>
      </c>
      <c r="I127" s="546">
        <v>1.72</v>
      </c>
      <c r="J127" s="487">
        <f>G127*I127*$I$6</f>
        <v>0</v>
      </c>
      <c r="K127" s="525">
        <f t="shared" ref="K127:K179" si="27">I127*$I$6*($I$126+1)</f>
        <v>104.49000000000001</v>
      </c>
      <c r="L127" s="489">
        <f t="shared" si="26"/>
        <v>0</v>
      </c>
      <c r="P127" s="479">
        <v>0.35</v>
      </c>
      <c r="Q127" s="479">
        <v>0.35</v>
      </c>
    </row>
    <row r="128" spans="1:19" ht="14.1" customHeight="1" outlineLevel="1" x14ac:dyDescent="0.2">
      <c r="A128" s="480">
        <v>112</v>
      </c>
      <c r="B128" s="498" t="s">
        <v>2029</v>
      </c>
      <c r="C128" s="539" t="s">
        <v>4448</v>
      </c>
      <c r="D128" s="543" t="s">
        <v>1276</v>
      </c>
      <c r="E128" s="539"/>
      <c r="F128" s="520"/>
      <c r="G128" s="655"/>
      <c r="H128" s="545" t="s">
        <v>659</v>
      </c>
      <c r="I128" s="547">
        <v>0.23</v>
      </c>
      <c r="J128" s="487">
        <f>G128*I128*$I$6</f>
        <v>0</v>
      </c>
      <c r="K128" s="525">
        <f t="shared" si="27"/>
        <v>13.9725</v>
      </c>
      <c r="L128" s="489">
        <f t="shared" si="26"/>
        <v>0</v>
      </c>
      <c r="P128" s="479">
        <v>0.35</v>
      </c>
      <c r="Q128" s="479">
        <v>0.35</v>
      </c>
    </row>
    <row r="129" spans="1:17" ht="14.1" customHeight="1" outlineLevel="1" x14ac:dyDescent="0.2">
      <c r="A129" s="480">
        <v>113</v>
      </c>
      <c r="B129" s="498" t="s">
        <v>2029</v>
      </c>
      <c r="C129" s="539" t="s">
        <v>4449</v>
      </c>
      <c r="D129" s="543" t="s">
        <v>2458</v>
      </c>
      <c r="E129" s="539" t="s">
        <v>2432</v>
      </c>
      <c r="F129" s="520" t="s">
        <v>4450</v>
      </c>
      <c r="G129" s="538">
        <f>расщётка!$C$113</f>
        <v>0</v>
      </c>
      <c r="H129" s="545" t="s">
        <v>659</v>
      </c>
      <c r="I129" s="547">
        <v>0.41</v>
      </c>
      <c r="J129" s="487">
        <f t="shared" ref="J129:J179" si="28">G129*I129*$I$6</f>
        <v>0</v>
      </c>
      <c r="K129" s="525">
        <f t="shared" si="27"/>
        <v>24.907500000000002</v>
      </c>
      <c r="L129" s="489">
        <f t="shared" si="26"/>
        <v>0</v>
      </c>
      <c r="P129" s="479">
        <v>0.35</v>
      </c>
      <c r="Q129" s="479">
        <v>0.35</v>
      </c>
    </row>
    <row r="130" spans="1:17" ht="14.1" customHeight="1" outlineLevel="1" x14ac:dyDescent="0.2">
      <c r="A130" s="480">
        <v>114</v>
      </c>
      <c r="B130" s="498" t="s">
        <v>2029</v>
      </c>
      <c r="C130" s="539" t="s">
        <v>4453</v>
      </c>
      <c r="D130" s="543" t="s">
        <v>2434</v>
      </c>
      <c r="E130" s="539" t="s">
        <v>2433</v>
      </c>
      <c r="F130" s="520" t="s">
        <v>4450</v>
      </c>
      <c r="G130" s="656"/>
      <c r="H130" s="545" t="s">
        <v>659</v>
      </c>
      <c r="I130" s="547">
        <v>0.52</v>
      </c>
      <c r="J130" s="487">
        <f>G130*I130*$I$6</f>
        <v>0</v>
      </c>
      <c r="K130" s="525">
        <f t="shared" si="27"/>
        <v>31.590000000000003</v>
      </c>
      <c r="L130" s="489">
        <f>G130*K130</f>
        <v>0</v>
      </c>
      <c r="P130" s="479">
        <v>0.35</v>
      </c>
      <c r="Q130" s="479">
        <v>0.35</v>
      </c>
    </row>
    <row r="131" spans="1:17" ht="14.1" customHeight="1" outlineLevel="1" x14ac:dyDescent="0.2">
      <c r="A131" s="480">
        <v>115</v>
      </c>
      <c r="B131" s="498" t="s">
        <v>2029</v>
      </c>
      <c r="C131" s="539" t="s">
        <v>2439</v>
      </c>
      <c r="D131" s="543" t="s">
        <v>2440</v>
      </c>
      <c r="E131" s="539" t="s">
        <v>2441</v>
      </c>
      <c r="F131" s="520" t="s">
        <v>4450</v>
      </c>
      <c r="G131" s="656"/>
      <c r="H131" s="545" t="s">
        <v>659</v>
      </c>
      <c r="I131" s="547">
        <v>0.53</v>
      </c>
      <c r="J131" s="487">
        <f>G131*I131*$I$6</f>
        <v>0</v>
      </c>
      <c r="K131" s="525">
        <f t="shared" si="27"/>
        <v>32.197500000000005</v>
      </c>
      <c r="L131" s="489">
        <f>G131*K131</f>
        <v>0</v>
      </c>
      <c r="P131" s="479">
        <v>0.35</v>
      </c>
      <c r="Q131" s="479">
        <v>0.35</v>
      </c>
    </row>
    <row r="132" spans="1:17" ht="14.1" customHeight="1" outlineLevel="1" x14ac:dyDescent="0.2">
      <c r="A132" s="480">
        <v>116</v>
      </c>
      <c r="B132" s="498" t="s">
        <v>2029</v>
      </c>
      <c r="C132" s="539"/>
      <c r="D132" s="543" t="s">
        <v>2457</v>
      </c>
      <c r="E132" s="539" t="s">
        <v>2444</v>
      </c>
      <c r="F132" s="520" t="s">
        <v>4450</v>
      </c>
      <c r="G132" s="656"/>
      <c r="H132" s="545" t="s">
        <v>659</v>
      </c>
      <c r="I132" s="547">
        <v>2.2000000000000002</v>
      </c>
      <c r="J132" s="487">
        <f>G132*I132*$I$6</f>
        <v>0</v>
      </c>
      <c r="K132" s="525">
        <f t="shared" si="27"/>
        <v>133.65000000000003</v>
      </c>
      <c r="L132" s="489">
        <f>G132*K132</f>
        <v>0</v>
      </c>
      <c r="P132" s="479">
        <v>0.35</v>
      </c>
      <c r="Q132" s="479">
        <v>0.35</v>
      </c>
    </row>
    <row r="133" spans="1:17" ht="14.1" customHeight="1" outlineLevel="1" x14ac:dyDescent="0.2">
      <c r="A133" s="480">
        <v>117</v>
      </c>
      <c r="B133" s="498" t="s">
        <v>2029</v>
      </c>
      <c r="C133" s="539" t="s">
        <v>4452</v>
      </c>
      <c r="D133" s="543" t="s">
        <v>4451</v>
      </c>
      <c r="E133" s="539" t="s">
        <v>2442</v>
      </c>
      <c r="F133" s="520" t="s">
        <v>4450</v>
      </c>
      <c r="G133" s="655"/>
      <c r="H133" s="545" t="s">
        <v>659</v>
      </c>
      <c r="I133" s="547">
        <v>1.86</v>
      </c>
      <c r="J133" s="487">
        <f t="shared" si="28"/>
        <v>0</v>
      </c>
      <c r="K133" s="525">
        <f t="shared" si="27"/>
        <v>112.995</v>
      </c>
      <c r="L133" s="489">
        <f t="shared" si="26"/>
        <v>0</v>
      </c>
      <c r="P133" s="479">
        <v>0.35</v>
      </c>
      <c r="Q133" s="479">
        <v>0.35</v>
      </c>
    </row>
    <row r="134" spans="1:17" ht="14.1" customHeight="1" outlineLevel="1" x14ac:dyDescent="0.2">
      <c r="A134" s="480"/>
      <c r="B134" s="498" t="s">
        <v>2029</v>
      </c>
      <c r="C134" s="539" t="s">
        <v>3658</v>
      </c>
      <c r="D134" s="543" t="s">
        <v>3657</v>
      </c>
      <c r="E134" s="539" t="s">
        <v>3659</v>
      </c>
      <c r="F134" s="520"/>
      <c r="G134" s="655"/>
      <c r="H134" s="545" t="s">
        <v>659</v>
      </c>
      <c r="I134" s="547">
        <v>1.62</v>
      </c>
      <c r="J134" s="487">
        <f t="shared" si="28"/>
        <v>0</v>
      </c>
      <c r="K134" s="525">
        <f t="shared" si="27"/>
        <v>98.41500000000002</v>
      </c>
      <c r="L134" s="489">
        <f t="shared" si="26"/>
        <v>0</v>
      </c>
      <c r="P134" s="479"/>
      <c r="Q134" s="479"/>
    </row>
    <row r="135" spans="1:17" ht="14.1" customHeight="1" outlineLevel="1" x14ac:dyDescent="0.2">
      <c r="A135" s="480"/>
      <c r="B135" s="498" t="s">
        <v>2029</v>
      </c>
      <c r="C135" s="539" t="s">
        <v>3256</v>
      </c>
      <c r="D135" s="543" t="s">
        <v>4454</v>
      </c>
      <c r="E135" s="539" t="s">
        <v>3254</v>
      </c>
      <c r="F135" s="520"/>
      <c r="G135" s="655"/>
      <c r="H135" s="545" t="s">
        <v>659</v>
      </c>
      <c r="I135" s="547">
        <v>4.72</v>
      </c>
      <c r="J135" s="487">
        <f t="shared" si="28"/>
        <v>0</v>
      </c>
      <c r="K135" s="525">
        <f t="shared" si="27"/>
        <v>286.74</v>
      </c>
      <c r="L135" s="489">
        <f t="shared" si="26"/>
        <v>0</v>
      </c>
      <c r="P135" s="479">
        <v>0.35</v>
      </c>
      <c r="Q135" s="479">
        <v>0.35</v>
      </c>
    </row>
    <row r="136" spans="1:17" ht="14.1" customHeight="1" outlineLevel="1" x14ac:dyDescent="0.2">
      <c r="A136" s="480"/>
      <c r="B136" s="498" t="s">
        <v>2029</v>
      </c>
      <c r="C136" s="548"/>
      <c r="D136" s="543" t="s">
        <v>4455</v>
      </c>
      <c r="E136" s="548" t="s">
        <v>3255</v>
      </c>
      <c r="F136" s="520"/>
      <c r="G136" s="655"/>
      <c r="H136" s="545" t="s">
        <v>659</v>
      </c>
      <c r="I136" s="547">
        <v>4.72</v>
      </c>
      <c r="J136" s="487">
        <f t="shared" si="28"/>
        <v>0</v>
      </c>
      <c r="K136" s="525">
        <f t="shared" si="27"/>
        <v>286.74</v>
      </c>
      <c r="L136" s="489">
        <f t="shared" si="26"/>
        <v>0</v>
      </c>
      <c r="P136" s="479">
        <v>0.35</v>
      </c>
      <c r="Q136" s="479">
        <v>0.35</v>
      </c>
    </row>
    <row r="137" spans="1:17" ht="14.1" customHeight="1" outlineLevel="1" x14ac:dyDescent="0.2">
      <c r="A137" s="480"/>
      <c r="B137" s="498" t="s">
        <v>2029</v>
      </c>
      <c r="C137" s="548" t="s">
        <v>4456</v>
      </c>
      <c r="D137" s="543" t="s">
        <v>2443</v>
      </c>
      <c r="E137" s="539" t="s">
        <v>2444</v>
      </c>
      <c r="F137" s="520"/>
      <c r="G137" s="655"/>
      <c r="H137" s="545" t="s">
        <v>659</v>
      </c>
      <c r="I137" s="547">
        <v>2.16</v>
      </c>
      <c r="J137" s="487">
        <f t="shared" si="28"/>
        <v>0</v>
      </c>
      <c r="K137" s="525">
        <f t="shared" si="27"/>
        <v>131.22</v>
      </c>
      <c r="L137" s="489">
        <f t="shared" si="26"/>
        <v>0</v>
      </c>
      <c r="P137" s="479">
        <v>0.35</v>
      </c>
      <c r="Q137" s="479">
        <v>0.35</v>
      </c>
    </row>
    <row r="138" spans="1:17" ht="14.1" customHeight="1" outlineLevel="1" x14ac:dyDescent="0.2">
      <c r="A138" s="480"/>
      <c r="B138" s="498" t="s">
        <v>2029</v>
      </c>
      <c r="C138" s="548" t="s">
        <v>2447</v>
      </c>
      <c r="D138" s="543" t="s">
        <v>2445</v>
      </c>
      <c r="E138" s="539" t="s">
        <v>2446</v>
      </c>
      <c r="F138" s="520"/>
      <c r="G138" s="655"/>
      <c r="H138" s="545" t="s">
        <v>659</v>
      </c>
      <c r="I138" s="547">
        <v>3.2</v>
      </c>
      <c r="J138" s="487">
        <f t="shared" ref="J138:J144" si="29">G138*I138*$I$6</f>
        <v>0</v>
      </c>
      <c r="K138" s="525">
        <f t="shared" si="27"/>
        <v>194.4</v>
      </c>
      <c r="L138" s="489">
        <f t="shared" ref="L138:L144" si="30">G138*K138</f>
        <v>0</v>
      </c>
      <c r="P138" s="479">
        <v>0.35</v>
      </c>
      <c r="Q138" s="479">
        <v>0.35</v>
      </c>
    </row>
    <row r="139" spans="1:17" ht="14.1" customHeight="1" outlineLevel="1" x14ac:dyDescent="0.2">
      <c r="A139" s="480"/>
      <c r="B139" s="498" t="s">
        <v>2029</v>
      </c>
      <c r="C139" s="548" t="s">
        <v>2450</v>
      </c>
      <c r="D139" s="543" t="s">
        <v>2448</v>
      </c>
      <c r="E139" s="539" t="s">
        <v>2449</v>
      </c>
      <c r="F139" s="520" t="s">
        <v>3667</v>
      </c>
      <c r="G139" s="655"/>
      <c r="H139" s="545" t="s">
        <v>659</v>
      </c>
      <c r="I139" s="547">
        <v>4.12</v>
      </c>
      <c r="J139" s="487">
        <f t="shared" si="29"/>
        <v>0</v>
      </c>
      <c r="K139" s="525">
        <f t="shared" si="27"/>
        <v>250.29000000000002</v>
      </c>
      <c r="L139" s="489">
        <f t="shared" si="30"/>
        <v>0</v>
      </c>
      <c r="P139" s="479">
        <v>0.35</v>
      </c>
      <c r="Q139" s="479">
        <v>0.35</v>
      </c>
    </row>
    <row r="140" spans="1:17" ht="14.1" customHeight="1" outlineLevel="1" x14ac:dyDescent="0.2">
      <c r="A140" s="480"/>
      <c r="B140" s="498" t="s">
        <v>2029</v>
      </c>
      <c r="C140" s="548" t="s">
        <v>2452</v>
      </c>
      <c r="D140" s="543" t="s">
        <v>2453</v>
      </c>
      <c r="E140" s="539" t="s">
        <v>2451</v>
      </c>
      <c r="F140" s="520"/>
      <c r="G140" s="655"/>
      <c r="H140" s="545" t="s">
        <v>659</v>
      </c>
      <c r="I140" s="547">
        <v>1.07</v>
      </c>
      <c r="J140" s="487">
        <f t="shared" si="29"/>
        <v>0</v>
      </c>
      <c r="K140" s="525">
        <f t="shared" si="27"/>
        <v>65.002500000000012</v>
      </c>
      <c r="L140" s="489">
        <f t="shared" si="30"/>
        <v>0</v>
      </c>
      <c r="P140" s="479">
        <v>0.35</v>
      </c>
      <c r="Q140" s="479">
        <v>0.35</v>
      </c>
    </row>
    <row r="141" spans="1:17" ht="14.1" customHeight="1" outlineLevel="1" x14ac:dyDescent="0.2">
      <c r="A141" s="480"/>
      <c r="B141" s="498" t="s">
        <v>2029</v>
      </c>
      <c r="C141" s="548" t="s">
        <v>2456</v>
      </c>
      <c r="D141" s="543" t="s">
        <v>2454</v>
      </c>
      <c r="E141" s="539" t="s">
        <v>2455</v>
      </c>
      <c r="F141" s="520" t="s">
        <v>3667</v>
      </c>
      <c r="G141" s="655"/>
      <c r="H141" s="545" t="s">
        <v>659</v>
      </c>
      <c r="I141" s="547">
        <v>2.69</v>
      </c>
      <c r="J141" s="487">
        <f t="shared" si="29"/>
        <v>0</v>
      </c>
      <c r="K141" s="525">
        <f t="shared" si="27"/>
        <v>163.41750000000002</v>
      </c>
      <c r="L141" s="489">
        <f t="shared" si="30"/>
        <v>0</v>
      </c>
      <c r="P141" s="479">
        <v>0.35</v>
      </c>
      <c r="Q141" s="479">
        <v>0.35</v>
      </c>
    </row>
    <row r="142" spans="1:17" ht="14.1" customHeight="1" outlineLevel="1" x14ac:dyDescent="0.2">
      <c r="A142" s="480"/>
      <c r="B142" s="498" t="s">
        <v>2029</v>
      </c>
      <c r="C142" s="548" t="s">
        <v>3650</v>
      </c>
      <c r="D142" s="549" t="s">
        <v>3651</v>
      </c>
      <c r="E142" s="539" t="s">
        <v>3652</v>
      </c>
      <c r="F142" s="520"/>
      <c r="G142" s="655"/>
      <c r="H142" s="545" t="s">
        <v>659</v>
      </c>
      <c r="I142" s="547">
        <v>1.31</v>
      </c>
      <c r="J142" s="487">
        <f t="shared" si="29"/>
        <v>0</v>
      </c>
      <c r="K142" s="525">
        <f t="shared" si="27"/>
        <v>79.58250000000001</v>
      </c>
      <c r="L142" s="489">
        <f t="shared" si="30"/>
        <v>0</v>
      </c>
      <c r="P142" s="479"/>
      <c r="Q142" s="479"/>
    </row>
    <row r="143" spans="1:17" ht="14.1" customHeight="1" outlineLevel="1" x14ac:dyDescent="0.2">
      <c r="A143" s="480"/>
      <c r="B143" s="498" t="s">
        <v>2029</v>
      </c>
      <c r="C143" s="548" t="s">
        <v>3655</v>
      </c>
      <c r="D143" s="549" t="s">
        <v>3651</v>
      </c>
      <c r="E143" s="539" t="s">
        <v>3653</v>
      </c>
      <c r="F143" s="520"/>
      <c r="G143" s="655"/>
      <c r="H143" s="545" t="s">
        <v>659</v>
      </c>
      <c r="I143" s="547">
        <v>1.43</v>
      </c>
      <c r="J143" s="487">
        <f t="shared" si="29"/>
        <v>0</v>
      </c>
      <c r="K143" s="525">
        <f t="shared" si="27"/>
        <v>86.872500000000002</v>
      </c>
      <c r="L143" s="489">
        <f t="shared" si="30"/>
        <v>0</v>
      </c>
      <c r="P143" s="479"/>
      <c r="Q143" s="479"/>
    </row>
    <row r="144" spans="1:17" ht="14.1" customHeight="1" outlineLevel="1" x14ac:dyDescent="0.2">
      <c r="A144" s="480"/>
      <c r="B144" s="498" t="s">
        <v>2029</v>
      </c>
      <c r="C144" s="548" t="s">
        <v>3656</v>
      </c>
      <c r="D144" s="549" t="s">
        <v>3651</v>
      </c>
      <c r="E144" s="539" t="s">
        <v>3654</v>
      </c>
      <c r="F144" s="520"/>
      <c r="G144" s="655"/>
      <c r="H144" s="545" t="s">
        <v>659</v>
      </c>
      <c r="I144" s="547">
        <v>1.45</v>
      </c>
      <c r="J144" s="487">
        <f t="shared" si="29"/>
        <v>0</v>
      </c>
      <c r="K144" s="525">
        <f t="shared" si="27"/>
        <v>88.087500000000006</v>
      </c>
      <c r="L144" s="489">
        <f t="shared" si="30"/>
        <v>0</v>
      </c>
      <c r="P144" s="479"/>
      <c r="Q144" s="479"/>
    </row>
    <row r="145" spans="1:20" ht="14.1" customHeight="1" outlineLevel="1" x14ac:dyDescent="0.2">
      <c r="A145" s="480"/>
      <c r="B145" s="498" t="s">
        <v>2029</v>
      </c>
      <c r="C145" s="548" t="s">
        <v>4457</v>
      </c>
      <c r="D145" s="543" t="s">
        <v>1277</v>
      </c>
      <c r="E145" s="548"/>
      <c r="F145" s="520" t="s">
        <v>4458</v>
      </c>
      <c r="G145" s="657">
        <f>расщётка!$C$113/2</f>
        <v>0</v>
      </c>
      <c r="H145" s="545" t="s">
        <v>659</v>
      </c>
      <c r="I145" s="547">
        <v>2.36</v>
      </c>
      <c r="J145" s="487">
        <f t="shared" si="28"/>
        <v>0</v>
      </c>
      <c r="K145" s="525">
        <f t="shared" si="27"/>
        <v>143.37</v>
      </c>
      <c r="L145" s="489">
        <f t="shared" si="26"/>
        <v>0</v>
      </c>
      <c r="P145" s="479">
        <v>0.35</v>
      </c>
      <c r="Q145" s="479">
        <v>0.35</v>
      </c>
    </row>
    <row r="146" spans="1:20" s="491" customFormat="1" ht="14.1" customHeight="1" outlineLevel="1" x14ac:dyDescent="0.2">
      <c r="A146" s="480"/>
      <c r="B146" s="498" t="s">
        <v>2029</v>
      </c>
      <c r="C146" s="548" t="s">
        <v>2437</v>
      </c>
      <c r="D146" s="543" t="s">
        <v>2436</v>
      </c>
      <c r="E146" s="548"/>
      <c r="F146" s="520"/>
      <c r="G146" s="655"/>
      <c r="H146" s="545" t="s">
        <v>659</v>
      </c>
      <c r="I146" s="547">
        <v>1.81</v>
      </c>
      <c r="J146" s="487">
        <f t="shared" si="28"/>
        <v>0</v>
      </c>
      <c r="K146" s="525">
        <f t="shared" si="27"/>
        <v>109.95750000000001</v>
      </c>
      <c r="L146" s="489">
        <f t="shared" si="26"/>
        <v>0</v>
      </c>
      <c r="N146" s="497"/>
      <c r="P146" s="479">
        <v>0.35</v>
      </c>
      <c r="Q146" s="479">
        <v>0.35</v>
      </c>
      <c r="R146" s="497"/>
      <c r="S146" s="497"/>
      <c r="T146" s="497"/>
    </row>
    <row r="147" spans="1:20" s="491" customFormat="1" ht="14.1" customHeight="1" outlineLevel="1" x14ac:dyDescent="0.2">
      <c r="A147" s="480"/>
      <c r="B147" s="498" t="s">
        <v>2029</v>
      </c>
      <c r="C147" s="548" t="s">
        <v>2438</v>
      </c>
      <c r="D147" s="543" t="s">
        <v>2435</v>
      </c>
      <c r="E147" s="548"/>
      <c r="F147" s="520"/>
      <c r="G147" s="655"/>
      <c r="H147" s="545" t="s">
        <v>659</v>
      </c>
      <c r="I147" s="547">
        <v>1.25</v>
      </c>
      <c r="J147" s="487">
        <f t="shared" si="28"/>
        <v>0</v>
      </c>
      <c r="K147" s="525">
        <f t="shared" si="27"/>
        <v>75.9375</v>
      </c>
      <c r="L147" s="489">
        <f t="shared" si="26"/>
        <v>0</v>
      </c>
      <c r="N147" s="497"/>
      <c r="P147" s="479">
        <v>0.35</v>
      </c>
      <c r="Q147" s="479">
        <v>0.35</v>
      </c>
      <c r="R147" s="497"/>
      <c r="S147" s="497"/>
      <c r="T147" s="497"/>
    </row>
    <row r="148" spans="1:20" s="491" customFormat="1" ht="14.1" customHeight="1" outlineLevel="1" x14ac:dyDescent="0.2">
      <c r="A148" s="480"/>
      <c r="B148" s="498" t="s">
        <v>2029</v>
      </c>
      <c r="C148" s="548" t="s">
        <v>3663</v>
      </c>
      <c r="D148" s="549" t="s">
        <v>3660</v>
      </c>
      <c r="E148" s="539" t="s">
        <v>3661</v>
      </c>
      <c r="F148" s="520" t="s">
        <v>3667</v>
      </c>
      <c r="G148" s="655"/>
      <c r="H148" s="545" t="s">
        <v>659</v>
      </c>
      <c r="I148" s="547">
        <v>1.94</v>
      </c>
      <c r="J148" s="487">
        <f t="shared" si="28"/>
        <v>0</v>
      </c>
      <c r="K148" s="525">
        <f t="shared" si="27"/>
        <v>117.855</v>
      </c>
      <c r="L148" s="489">
        <f t="shared" si="26"/>
        <v>0</v>
      </c>
      <c r="N148" s="497"/>
      <c r="P148" s="479"/>
      <c r="Q148" s="479"/>
      <c r="R148" s="497"/>
      <c r="S148" s="497"/>
      <c r="T148" s="497"/>
    </row>
    <row r="149" spans="1:20" s="491" customFormat="1" ht="14.1" customHeight="1" outlineLevel="1" x14ac:dyDescent="0.2">
      <c r="A149" s="480"/>
      <c r="B149" s="498" t="s">
        <v>2029</v>
      </c>
      <c r="C149" s="548" t="s">
        <v>3664</v>
      </c>
      <c r="D149" s="549" t="s">
        <v>3660</v>
      </c>
      <c r="E149" s="539" t="s">
        <v>3662</v>
      </c>
      <c r="F149" s="520" t="s">
        <v>3667</v>
      </c>
      <c r="G149" s="655"/>
      <c r="H149" s="545" t="s">
        <v>659</v>
      </c>
      <c r="I149" s="547">
        <v>2.08</v>
      </c>
      <c r="J149" s="487">
        <f t="shared" si="28"/>
        <v>0</v>
      </c>
      <c r="K149" s="525">
        <f t="shared" si="27"/>
        <v>126.36000000000001</v>
      </c>
      <c r="L149" s="489">
        <f t="shared" si="26"/>
        <v>0</v>
      </c>
      <c r="N149" s="497"/>
      <c r="P149" s="479"/>
      <c r="Q149" s="479"/>
      <c r="R149" s="497"/>
      <c r="S149" s="497"/>
      <c r="T149" s="497"/>
    </row>
    <row r="150" spans="1:20" s="491" customFormat="1" ht="14.1" customHeight="1" outlineLevel="1" x14ac:dyDescent="0.2">
      <c r="A150" s="480"/>
      <c r="B150" s="498" t="s">
        <v>2029</v>
      </c>
      <c r="C150" s="548" t="s">
        <v>3666</v>
      </c>
      <c r="D150" s="549" t="s">
        <v>3660</v>
      </c>
      <c r="E150" s="539" t="s">
        <v>3665</v>
      </c>
      <c r="F150" s="520" t="s">
        <v>3667</v>
      </c>
      <c r="G150" s="655"/>
      <c r="H150" s="545" t="s">
        <v>659</v>
      </c>
      <c r="I150" s="547">
        <v>2.08</v>
      </c>
      <c r="J150" s="487">
        <f t="shared" si="28"/>
        <v>0</v>
      </c>
      <c r="K150" s="525">
        <f t="shared" si="27"/>
        <v>126.36000000000001</v>
      </c>
      <c r="L150" s="489">
        <f t="shared" si="26"/>
        <v>0</v>
      </c>
      <c r="N150" s="497"/>
      <c r="P150" s="479"/>
      <c r="Q150" s="479"/>
      <c r="R150" s="497"/>
      <c r="S150" s="497"/>
      <c r="T150" s="497"/>
    </row>
    <row r="151" spans="1:20" ht="14.1" customHeight="1" outlineLevel="1" x14ac:dyDescent="0.2">
      <c r="A151" s="480"/>
      <c r="B151" s="498" t="s">
        <v>2029</v>
      </c>
      <c r="C151" s="539" t="s">
        <v>4459</v>
      </c>
      <c r="D151" s="543" t="s">
        <v>501</v>
      </c>
      <c r="E151" s="549" t="s">
        <v>1978</v>
      </c>
      <c r="F151" s="501" t="s">
        <v>482</v>
      </c>
      <c r="G151" s="655"/>
      <c r="H151" s="545" t="s">
        <v>4447</v>
      </c>
      <c r="I151" s="547">
        <v>8.17</v>
      </c>
      <c r="J151" s="487">
        <f t="shared" si="28"/>
        <v>0</v>
      </c>
      <c r="K151" s="525">
        <f t="shared" si="27"/>
        <v>496.32749999999999</v>
      </c>
      <c r="L151" s="489">
        <f t="shared" si="26"/>
        <v>0</v>
      </c>
      <c r="P151" s="479">
        <v>0.35</v>
      </c>
      <c r="Q151" s="479">
        <v>0.35</v>
      </c>
    </row>
    <row r="152" spans="1:20" ht="14.1" customHeight="1" outlineLevel="1" x14ac:dyDescent="0.2">
      <c r="A152" s="480"/>
      <c r="B152" s="498" t="s">
        <v>2029</v>
      </c>
      <c r="C152" s="482" t="s">
        <v>4460</v>
      </c>
      <c r="D152" s="543" t="s">
        <v>500</v>
      </c>
      <c r="E152" s="483" t="s">
        <v>2428</v>
      </c>
      <c r="F152" s="501" t="s">
        <v>483</v>
      </c>
      <c r="G152" s="655"/>
      <c r="H152" s="545" t="s">
        <v>4447</v>
      </c>
      <c r="I152" s="547">
        <v>5.68</v>
      </c>
      <c r="J152" s="487">
        <f t="shared" si="28"/>
        <v>0</v>
      </c>
      <c r="K152" s="525">
        <f t="shared" si="27"/>
        <v>345.06</v>
      </c>
      <c r="L152" s="489">
        <f t="shared" si="26"/>
        <v>0</v>
      </c>
      <c r="P152" s="479">
        <v>0.35</v>
      </c>
      <c r="Q152" s="479">
        <v>0.35</v>
      </c>
    </row>
    <row r="153" spans="1:20" ht="14.1" customHeight="1" outlineLevel="1" x14ac:dyDescent="0.2">
      <c r="A153" s="480"/>
      <c r="B153" s="498" t="s">
        <v>2029</v>
      </c>
      <c r="C153" s="482"/>
      <c r="D153" s="543" t="s">
        <v>2421</v>
      </c>
      <c r="E153" s="483" t="s">
        <v>2428</v>
      </c>
      <c r="F153" s="501" t="s">
        <v>2424</v>
      </c>
      <c r="G153" s="655"/>
      <c r="H153" s="545" t="s">
        <v>4447</v>
      </c>
      <c r="I153" s="547">
        <v>9.34</v>
      </c>
      <c r="J153" s="487">
        <f t="shared" si="28"/>
        <v>0</v>
      </c>
      <c r="K153" s="525">
        <f t="shared" si="27"/>
        <v>567.40500000000009</v>
      </c>
      <c r="L153" s="489">
        <f t="shared" si="26"/>
        <v>0</v>
      </c>
      <c r="P153" s="479">
        <v>0.35</v>
      </c>
      <c r="Q153" s="479">
        <v>0.35</v>
      </c>
    </row>
    <row r="154" spans="1:20" ht="14.1" customHeight="1" outlineLevel="1" x14ac:dyDescent="0.2">
      <c r="A154" s="480"/>
      <c r="B154" s="498" t="s">
        <v>2029</v>
      </c>
      <c r="C154" s="482"/>
      <c r="D154" s="543" t="s">
        <v>2422</v>
      </c>
      <c r="E154" s="483" t="s">
        <v>2428</v>
      </c>
      <c r="F154" s="501" t="s">
        <v>2423</v>
      </c>
      <c r="G154" s="655"/>
      <c r="H154" s="545" t="s">
        <v>4447</v>
      </c>
      <c r="I154" s="547">
        <v>13</v>
      </c>
      <c r="J154" s="487">
        <f t="shared" si="28"/>
        <v>0</v>
      </c>
      <c r="K154" s="525">
        <f t="shared" si="27"/>
        <v>789.75</v>
      </c>
      <c r="L154" s="489">
        <f t="shared" si="26"/>
        <v>0</v>
      </c>
      <c r="P154" s="479">
        <v>0.35</v>
      </c>
      <c r="Q154" s="479">
        <v>0.35</v>
      </c>
    </row>
    <row r="155" spans="1:20" ht="14.1" customHeight="1" outlineLevel="1" x14ac:dyDescent="0.2">
      <c r="A155" s="480"/>
      <c r="B155" s="498" t="s">
        <v>2029</v>
      </c>
      <c r="C155" s="482"/>
      <c r="D155" s="543" t="s">
        <v>2425</v>
      </c>
      <c r="E155" s="483" t="s">
        <v>2428</v>
      </c>
      <c r="F155" s="501" t="s">
        <v>2423</v>
      </c>
      <c r="G155" s="655"/>
      <c r="H155" s="545" t="s">
        <v>4447</v>
      </c>
      <c r="I155" s="547">
        <v>14.22</v>
      </c>
      <c r="J155" s="487">
        <f t="shared" si="28"/>
        <v>0</v>
      </c>
      <c r="K155" s="525">
        <f t="shared" si="27"/>
        <v>863.86500000000001</v>
      </c>
      <c r="L155" s="489">
        <f t="shared" si="26"/>
        <v>0</v>
      </c>
      <c r="P155" s="479">
        <v>0.35</v>
      </c>
      <c r="Q155" s="479">
        <v>0.35</v>
      </c>
    </row>
    <row r="156" spans="1:20" ht="14.1" customHeight="1" outlineLevel="1" x14ac:dyDescent="0.2">
      <c r="A156" s="480"/>
      <c r="B156" s="498" t="s">
        <v>2029</v>
      </c>
      <c r="C156" s="539" t="s">
        <v>4461</v>
      </c>
      <c r="D156" s="543" t="s">
        <v>499</v>
      </c>
      <c r="E156" s="483" t="s">
        <v>2428</v>
      </c>
      <c r="F156" s="501" t="s">
        <v>481</v>
      </c>
      <c r="G156" s="655"/>
      <c r="H156" s="545" t="s">
        <v>4447</v>
      </c>
      <c r="I156" s="547">
        <v>6.74</v>
      </c>
      <c r="J156" s="487">
        <f t="shared" si="28"/>
        <v>0</v>
      </c>
      <c r="K156" s="525">
        <f t="shared" si="27"/>
        <v>409.45500000000004</v>
      </c>
      <c r="L156" s="489">
        <f t="shared" si="26"/>
        <v>0</v>
      </c>
      <c r="P156" s="479">
        <v>0.35</v>
      </c>
      <c r="Q156" s="479">
        <v>0.35</v>
      </c>
    </row>
    <row r="157" spans="1:20" ht="14.1" customHeight="1" outlineLevel="1" x14ac:dyDescent="0.2">
      <c r="A157" s="480"/>
      <c r="B157" s="498" t="s">
        <v>2029</v>
      </c>
      <c r="C157" s="539" t="s">
        <v>4462</v>
      </c>
      <c r="D157" s="543" t="s">
        <v>498</v>
      </c>
      <c r="E157" s="483" t="s">
        <v>2428</v>
      </c>
      <c r="F157" s="501" t="s">
        <v>484</v>
      </c>
      <c r="G157" s="655"/>
      <c r="H157" s="545" t="s">
        <v>4447</v>
      </c>
      <c r="I157" s="547">
        <v>7.61</v>
      </c>
      <c r="J157" s="487">
        <f t="shared" si="28"/>
        <v>0</v>
      </c>
      <c r="K157" s="525">
        <f t="shared" si="27"/>
        <v>462.3075</v>
      </c>
      <c r="L157" s="489">
        <f t="shared" si="26"/>
        <v>0</v>
      </c>
      <c r="P157" s="479">
        <v>0.35</v>
      </c>
      <c r="Q157" s="479">
        <v>0.35</v>
      </c>
    </row>
    <row r="158" spans="1:20" ht="14.1" customHeight="1" outlineLevel="1" x14ac:dyDescent="0.2">
      <c r="A158" s="480"/>
      <c r="B158" s="498" t="s">
        <v>2029</v>
      </c>
      <c r="C158" s="482"/>
      <c r="D158" s="543" t="s">
        <v>2426</v>
      </c>
      <c r="E158" s="483" t="s">
        <v>2428</v>
      </c>
      <c r="F158" s="501" t="s">
        <v>2427</v>
      </c>
      <c r="G158" s="655"/>
      <c r="H158" s="545" t="s">
        <v>4447</v>
      </c>
      <c r="I158" s="547">
        <v>8.3699999999999992</v>
      </c>
      <c r="J158" s="487">
        <f t="shared" si="28"/>
        <v>0</v>
      </c>
      <c r="K158" s="525">
        <f t="shared" si="27"/>
        <v>508.47750000000002</v>
      </c>
      <c r="L158" s="489">
        <f t="shared" si="26"/>
        <v>0</v>
      </c>
      <c r="P158" s="479">
        <v>0.35</v>
      </c>
      <c r="Q158" s="479">
        <v>0.35</v>
      </c>
    </row>
    <row r="159" spans="1:20" ht="14.1" customHeight="1" outlineLevel="1" x14ac:dyDescent="0.2">
      <c r="A159" s="480"/>
      <c r="B159" s="498" t="s">
        <v>2029</v>
      </c>
      <c r="C159" s="482"/>
      <c r="D159" s="543" t="s">
        <v>2429</v>
      </c>
      <c r="E159" s="483" t="s">
        <v>2428</v>
      </c>
      <c r="F159" s="501" t="s">
        <v>483</v>
      </c>
      <c r="G159" s="655"/>
      <c r="H159" s="545" t="s">
        <v>4447</v>
      </c>
      <c r="I159" s="547">
        <v>7.22</v>
      </c>
      <c r="J159" s="487">
        <f t="shared" si="28"/>
        <v>0</v>
      </c>
      <c r="K159" s="525">
        <f t="shared" si="27"/>
        <v>438.61500000000001</v>
      </c>
      <c r="L159" s="489">
        <f t="shared" si="26"/>
        <v>0</v>
      </c>
      <c r="P159" s="479">
        <v>0.35</v>
      </c>
      <c r="Q159" s="479">
        <v>0.35</v>
      </c>
    </row>
    <row r="160" spans="1:20" ht="14.1" customHeight="1" outlineLevel="1" x14ac:dyDescent="0.2">
      <c r="A160" s="480"/>
      <c r="B160" s="498" t="s">
        <v>2029</v>
      </c>
      <c r="C160" s="482"/>
      <c r="D160" s="543" t="s">
        <v>2430</v>
      </c>
      <c r="E160" s="483" t="s">
        <v>2428</v>
      </c>
      <c r="F160" s="501" t="s">
        <v>481</v>
      </c>
      <c r="G160" s="655"/>
      <c r="H160" s="545" t="s">
        <v>4447</v>
      </c>
      <c r="I160" s="547">
        <v>8.7799999999999994</v>
      </c>
      <c r="J160" s="487">
        <f t="shared" si="28"/>
        <v>0</v>
      </c>
      <c r="K160" s="525">
        <f t="shared" si="27"/>
        <v>533.38499999999999</v>
      </c>
      <c r="L160" s="489">
        <f t="shared" si="26"/>
        <v>0</v>
      </c>
      <c r="P160" s="479">
        <v>0.35</v>
      </c>
      <c r="Q160" s="479">
        <v>0.35</v>
      </c>
    </row>
    <row r="161" spans="1:17" ht="14.1" customHeight="1" outlineLevel="1" x14ac:dyDescent="0.2">
      <c r="A161" s="480"/>
      <c r="B161" s="498" t="s">
        <v>2029</v>
      </c>
      <c r="C161" s="482"/>
      <c r="D161" s="543" t="s">
        <v>2431</v>
      </c>
      <c r="E161" s="483" t="s">
        <v>2428</v>
      </c>
      <c r="F161" s="501" t="s">
        <v>484</v>
      </c>
      <c r="G161" s="655"/>
      <c r="H161" s="545" t="s">
        <v>4447</v>
      </c>
      <c r="I161" s="547">
        <v>9.93</v>
      </c>
      <c r="J161" s="487">
        <f t="shared" si="28"/>
        <v>0</v>
      </c>
      <c r="K161" s="525">
        <f t="shared" si="27"/>
        <v>603.24749999999995</v>
      </c>
      <c r="L161" s="489">
        <f t="shared" si="26"/>
        <v>0</v>
      </c>
      <c r="P161" s="479">
        <v>0.35</v>
      </c>
      <c r="Q161" s="479">
        <v>0.35</v>
      </c>
    </row>
    <row r="162" spans="1:17" ht="14.1" customHeight="1" outlineLevel="1" x14ac:dyDescent="0.2">
      <c r="A162" s="480"/>
      <c r="B162" s="498" t="s">
        <v>2029</v>
      </c>
      <c r="C162" s="539" t="s">
        <v>4463</v>
      </c>
      <c r="D162" s="543" t="s">
        <v>486</v>
      </c>
      <c r="E162" s="543" t="s">
        <v>487</v>
      </c>
      <c r="F162" s="501" t="s">
        <v>485</v>
      </c>
      <c r="G162" s="655"/>
      <c r="H162" s="545" t="s">
        <v>4447</v>
      </c>
      <c r="I162" s="547">
        <v>4.32</v>
      </c>
      <c r="J162" s="487">
        <f t="shared" si="28"/>
        <v>0</v>
      </c>
      <c r="K162" s="525">
        <f t="shared" si="27"/>
        <v>262.44</v>
      </c>
      <c r="L162" s="489">
        <f t="shared" si="26"/>
        <v>0</v>
      </c>
      <c r="P162" s="479">
        <v>0.35</v>
      </c>
      <c r="Q162" s="479">
        <v>0.35</v>
      </c>
    </row>
    <row r="163" spans="1:17" ht="14.1" customHeight="1" outlineLevel="1" x14ac:dyDescent="0.2">
      <c r="A163" s="480"/>
      <c r="B163" s="498" t="s">
        <v>2029</v>
      </c>
      <c r="C163" s="539" t="s">
        <v>2402</v>
      </c>
      <c r="D163" s="543" t="s">
        <v>2403</v>
      </c>
      <c r="E163" s="543" t="s">
        <v>4464</v>
      </c>
      <c r="F163" s="501" t="s">
        <v>2404</v>
      </c>
      <c r="G163" s="655"/>
      <c r="H163" s="545" t="s">
        <v>4447</v>
      </c>
      <c r="I163" s="547">
        <v>32.909999999999997</v>
      </c>
      <c r="J163" s="487">
        <f t="shared" si="28"/>
        <v>0</v>
      </c>
      <c r="K163" s="525">
        <f t="shared" si="27"/>
        <v>1999.2824999999998</v>
      </c>
      <c r="L163" s="489">
        <f t="shared" si="26"/>
        <v>0</v>
      </c>
      <c r="P163" s="479">
        <v>0.35</v>
      </c>
      <c r="Q163" s="479">
        <v>0.35</v>
      </c>
    </row>
    <row r="164" spans="1:17" ht="14.1" customHeight="1" outlineLevel="1" x14ac:dyDescent="0.2">
      <c r="A164" s="480"/>
      <c r="B164" s="498" t="s">
        <v>2029</v>
      </c>
      <c r="C164" s="539" t="s">
        <v>504</v>
      </c>
      <c r="D164" s="543" t="s">
        <v>505</v>
      </c>
      <c r="E164" s="519" t="s">
        <v>4464</v>
      </c>
      <c r="F164" s="501" t="s">
        <v>502</v>
      </c>
      <c r="G164" s="655"/>
      <c r="H164" s="545" t="s">
        <v>4447</v>
      </c>
      <c r="I164" s="547">
        <v>27.96</v>
      </c>
      <c r="J164" s="487">
        <f t="shared" si="28"/>
        <v>0</v>
      </c>
      <c r="K164" s="525">
        <f t="shared" si="27"/>
        <v>1698.5700000000002</v>
      </c>
      <c r="L164" s="489">
        <f t="shared" si="26"/>
        <v>0</v>
      </c>
      <c r="P164" s="479">
        <v>0.35</v>
      </c>
      <c r="Q164" s="479">
        <v>0.35</v>
      </c>
    </row>
    <row r="165" spans="1:17" ht="14.1" customHeight="1" outlineLevel="1" x14ac:dyDescent="0.2">
      <c r="A165" s="480"/>
      <c r="B165" s="498" t="s">
        <v>2029</v>
      </c>
      <c r="C165" s="551" t="s">
        <v>509</v>
      </c>
      <c r="D165" s="543" t="s">
        <v>507</v>
      </c>
      <c r="E165" s="519" t="s">
        <v>4464</v>
      </c>
      <c r="F165" s="501" t="s">
        <v>508</v>
      </c>
      <c r="G165" s="655"/>
      <c r="H165" s="545" t="s">
        <v>4447</v>
      </c>
      <c r="I165" s="547">
        <v>31.81</v>
      </c>
      <c r="J165" s="487">
        <f t="shared" ref="J165:J171" si="31">G165*I165*$I$6</f>
        <v>0</v>
      </c>
      <c r="K165" s="525">
        <f t="shared" si="27"/>
        <v>1932.4575000000002</v>
      </c>
      <c r="L165" s="489">
        <f t="shared" ref="L165:L171" si="32">G165*K165</f>
        <v>0</v>
      </c>
      <c r="P165" s="479">
        <v>0.35</v>
      </c>
      <c r="Q165" s="479">
        <v>0.35</v>
      </c>
    </row>
    <row r="166" spans="1:17" ht="14.1" customHeight="1" outlineLevel="1" x14ac:dyDescent="0.2">
      <c r="A166" s="480"/>
      <c r="B166" s="498" t="s">
        <v>2029</v>
      </c>
      <c r="C166" s="551" t="s">
        <v>512</v>
      </c>
      <c r="D166" s="543" t="s">
        <v>510</v>
      </c>
      <c r="E166" s="519" t="s">
        <v>4464</v>
      </c>
      <c r="F166" s="501" t="s">
        <v>511</v>
      </c>
      <c r="G166" s="655"/>
      <c r="H166" s="545" t="s">
        <v>4447</v>
      </c>
      <c r="I166" s="547">
        <v>36.21</v>
      </c>
      <c r="J166" s="487">
        <f t="shared" si="31"/>
        <v>0</v>
      </c>
      <c r="K166" s="525">
        <f t="shared" si="27"/>
        <v>2199.7575000000002</v>
      </c>
      <c r="L166" s="489">
        <f t="shared" si="32"/>
        <v>0</v>
      </c>
      <c r="P166" s="479">
        <v>0.35</v>
      </c>
      <c r="Q166" s="479">
        <v>0.35</v>
      </c>
    </row>
    <row r="167" spans="1:17" ht="14.1" customHeight="1" outlineLevel="1" x14ac:dyDescent="0.2">
      <c r="A167" s="480"/>
      <c r="B167" s="498" t="s">
        <v>2029</v>
      </c>
      <c r="C167" s="551" t="s">
        <v>513</v>
      </c>
      <c r="D167" s="539" t="s">
        <v>2392</v>
      </c>
      <c r="E167" s="519" t="s">
        <v>4464</v>
      </c>
      <c r="F167" s="501" t="s">
        <v>511</v>
      </c>
      <c r="G167" s="655"/>
      <c r="H167" s="545" t="s">
        <v>4447</v>
      </c>
      <c r="I167" s="547">
        <v>37.909999999999997</v>
      </c>
      <c r="J167" s="487">
        <f t="shared" si="31"/>
        <v>0</v>
      </c>
      <c r="K167" s="525">
        <f t="shared" si="27"/>
        <v>2303.0324999999998</v>
      </c>
      <c r="L167" s="489">
        <f t="shared" si="32"/>
        <v>0</v>
      </c>
      <c r="P167" s="479">
        <v>0.35</v>
      </c>
      <c r="Q167" s="479">
        <v>0.35</v>
      </c>
    </row>
    <row r="168" spans="1:17" ht="14.1" customHeight="1" outlineLevel="1" x14ac:dyDescent="0.2">
      <c r="A168" s="480"/>
      <c r="B168" s="498" t="s">
        <v>2029</v>
      </c>
      <c r="C168" s="551" t="s">
        <v>2395</v>
      </c>
      <c r="D168" s="539" t="s">
        <v>2393</v>
      </c>
      <c r="E168" s="519" t="s">
        <v>4464</v>
      </c>
      <c r="F168" s="501" t="s">
        <v>2394</v>
      </c>
      <c r="G168" s="655"/>
      <c r="H168" s="545" t="s">
        <v>4447</v>
      </c>
      <c r="I168" s="547">
        <v>42.76</v>
      </c>
      <c r="J168" s="487">
        <f t="shared" si="31"/>
        <v>0</v>
      </c>
      <c r="K168" s="525">
        <f t="shared" si="27"/>
        <v>2597.67</v>
      </c>
      <c r="L168" s="489">
        <f t="shared" si="32"/>
        <v>0</v>
      </c>
      <c r="P168" s="479">
        <v>0.35</v>
      </c>
      <c r="Q168" s="479">
        <v>0.35</v>
      </c>
    </row>
    <row r="169" spans="1:17" ht="14.1" customHeight="1" outlineLevel="1" x14ac:dyDescent="0.2">
      <c r="A169" s="480"/>
      <c r="B169" s="498" t="s">
        <v>2029</v>
      </c>
      <c r="C169" s="552" t="s">
        <v>2397</v>
      </c>
      <c r="D169" s="539" t="s">
        <v>2396</v>
      </c>
      <c r="E169" s="519" t="s">
        <v>4464</v>
      </c>
      <c r="F169" s="501" t="s">
        <v>511</v>
      </c>
      <c r="G169" s="655"/>
      <c r="H169" s="545" t="s">
        <v>4447</v>
      </c>
      <c r="I169" s="547">
        <v>36.869999999999997</v>
      </c>
      <c r="J169" s="487">
        <f t="shared" si="31"/>
        <v>0</v>
      </c>
      <c r="K169" s="525">
        <f t="shared" si="27"/>
        <v>2239.8525</v>
      </c>
      <c r="L169" s="489">
        <f t="shared" si="32"/>
        <v>0</v>
      </c>
      <c r="P169" s="479">
        <v>0.35</v>
      </c>
      <c r="Q169" s="479">
        <v>0.35</v>
      </c>
    </row>
    <row r="170" spans="1:17" ht="14.1" customHeight="1" outlineLevel="1" x14ac:dyDescent="0.2">
      <c r="A170" s="480"/>
      <c r="B170" s="498" t="s">
        <v>2029</v>
      </c>
      <c r="C170" s="539" t="s">
        <v>503</v>
      </c>
      <c r="D170" s="543" t="s">
        <v>506</v>
      </c>
      <c r="E170" s="519" t="s">
        <v>4464</v>
      </c>
      <c r="F170" s="501" t="s">
        <v>2400</v>
      </c>
      <c r="G170" s="655"/>
      <c r="H170" s="545" t="s">
        <v>4447</v>
      </c>
      <c r="I170" s="547">
        <v>36.93</v>
      </c>
      <c r="J170" s="487">
        <f t="shared" si="31"/>
        <v>0</v>
      </c>
      <c r="K170" s="525">
        <f t="shared" si="27"/>
        <v>2243.4974999999999</v>
      </c>
      <c r="L170" s="489">
        <f t="shared" si="32"/>
        <v>0</v>
      </c>
      <c r="P170" s="479">
        <v>0.35</v>
      </c>
      <c r="Q170" s="479">
        <v>0.35</v>
      </c>
    </row>
    <row r="171" spans="1:17" ht="14.1" customHeight="1" outlineLevel="1" x14ac:dyDescent="0.2">
      <c r="A171" s="480"/>
      <c r="B171" s="498" t="s">
        <v>2029</v>
      </c>
      <c r="C171" s="551" t="s">
        <v>2401</v>
      </c>
      <c r="D171" s="543" t="s">
        <v>2398</v>
      </c>
      <c r="E171" s="519" t="s">
        <v>4464</v>
      </c>
      <c r="F171" s="501" t="s">
        <v>2399</v>
      </c>
      <c r="G171" s="655"/>
      <c r="H171" s="545" t="s">
        <v>4447</v>
      </c>
      <c r="I171" s="547">
        <v>41.15</v>
      </c>
      <c r="J171" s="487">
        <f t="shared" si="31"/>
        <v>0</v>
      </c>
      <c r="K171" s="525">
        <f t="shared" si="27"/>
        <v>2499.8625000000002</v>
      </c>
      <c r="L171" s="489">
        <f t="shared" si="32"/>
        <v>0</v>
      </c>
      <c r="P171" s="479">
        <v>0.35</v>
      </c>
      <c r="Q171" s="479">
        <v>0.35</v>
      </c>
    </row>
    <row r="172" spans="1:17" ht="14.1" customHeight="1" outlineLevel="1" x14ac:dyDescent="0.2">
      <c r="A172" s="480"/>
      <c r="B172" s="498" t="s">
        <v>2029</v>
      </c>
      <c r="C172" s="551" t="s">
        <v>2406</v>
      </c>
      <c r="D172" s="543" t="s">
        <v>2405</v>
      </c>
      <c r="E172" s="519" t="s">
        <v>4464</v>
      </c>
      <c r="F172" s="501" t="s">
        <v>502</v>
      </c>
      <c r="G172" s="655"/>
      <c r="H172" s="545" t="s">
        <v>4447</v>
      </c>
      <c r="I172" s="547">
        <v>39.57</v>
      </c>
      <c r="J172" s="487">
        <f t="shared" si="28"/>
        <v>0</v>
      </c>
      <c r="K172" s="525">
        <f t="shared" si="27"/>
        <v>2403.8775000000001</v>
      </c>
      <c r="L172" s="489">
        <f t="shared" si="26"/>
        <v>0</v>
      </c>
      <c r="P172" s="479">
        <v>0.35</v>
      </c>
      <c r="Q172" s="479">
        <v>0.35</v>
      </c>
    </row>
    <row r="173" spans="1:17" ht="14.1" customHeight="1" outlineLevel="1" x14ac:dyDescent="0.2">
      <c r="A173" s="480"/>
      <c r="B173" s="498" t="s">
        <v>2029</v>
      </c>
      <c r="C173" s="551" t="s">
        <v>2408</v>
      </c>
      <c r="D173" s="539" t="s">
        <v>2407</v>
      </c>
      <c r="E173" s="519" t="s">
        <v>4464</v>
      </c>
      <c r="F173" s="501" t="s">
        <v>508</v>
      </c>
      <c r="G173" s="655"/>
      <c r="H173" s="545" t="s">
        <v>4447</v>
      </c>
      <c r="I173" s="547">
        <v>43.55</v>
      </c>
      <c r="J173" s="487">
        <f t="shared" si="28"/>
        <v>0</v>
      </c>
      <c r="K173" s="525">
        <f t="shared" si="27"/>
        <v>2645.6624999999999</v>
      </c>
      <c r="L173" s="489">
        <f t="shared" si="26"/>
        <v>0</v>
      </c>
      <c r="P173" s="479">
        <v>0.35</v>
      </c>
      <c r="Q173" s="479">
        <v>0.35</v>
      </c>
    </row>
    <row r="174" spans="1:17" ht="14.1" customHeight="1" outlineLevel="1" x14ac:dyDescent="0.2">
      <c r="A174" s="480"/>
      <c r="B174" s="498" t="s">
        <v>2029</v>
      </c>
      <c r="C174" s="551" t="s">
        <v>2410</v>
      </c>
      <c r="D174" s="539" t="s">
        <v>2409</v>
      </c>
      <c r="E174" s="519" t="s">
        <v>4464</v>
      </c>
      <c r="F174" s="501" t="s">
        <v>511</v>
      </c>
      <c r="G174" s="655"/>
      <c r="H174" s="545" t="s">
        <v>4447</v>
      </c>
      <c r="I174" s="547">
        <v>52.75</v>
      </c>
      <c r="J174" s="487">
        <f t="shared" si="28"/>
        <v>0</v>
      </c>
      <c r="K174" s="525">
        <f t="shared" si="27"/>
        <v>3204.5625</v>
      </c>
      <c r="L174" s="489">
        <f t="shared" si="26"/>
        <v>0</v>
      </c>
      <c r="P174" s="479">
        <v>0.35</v>
      </c>
      <c r="Q174" s="479">
        <v>0.35</v>
      </c>
    </row>
    <row r="175" spans="1:17" ht="14.1" customHeight="1" outlineLevel="1" x14ac:dyDescent="0.2">
      <c r="A175" s="480"/>
      <c r="B175" s="498" t="s">
        <v>2029</v>
      </c>
      <c r="C175" s="552" t="s">
        <v>2412</v>
      </c>
      <c r="D175" s="539" t="s">
        <v>2411</v>
      </c>
      <c r="E175" s="543" t="s">
        <v>4464</v>
      </c>
      <c r="F175" s="501" t="s">
        <v>2394</v>
      </c>
      <c r="G175" s="655"/>
      <c r="H175" s="545" t="s">
        <v>4447</v>
      </c>
      <c r="I175" s="547">
        <v>59.3</v>
      </c>
      <c r="J175" s="487">
        <f t="shared" si="28"/>
        <v>0</v>
      </c>
      <c r="K175" s="525">
        <f t="shared" si="27"/>
        <v>3602.4750000000004</v>
      </c>
      <c r="L175" s="489">
        <f t="shared" si="26"/>
        <v>0</v>
      </c>
      <c r="P175" s="479">
        <v>0.35</v>
      </c>
      <c r="Q175" s="479">
        <v>0.35</v>
      </c>
    </row>
    <row r="176" spans="1:17" ht="14.1" customHeight="1" outlineLevel="1" x14ac:dyDescent="0.2">
      <c r="A176" s="480"/>
      <c r="B176" s="498" t="s">
        <v>2029</v>
      </c>
      <c r="C176" s="551" t="s">
        <v>2414</v>
      </c>
      <c r="D176" s="539" t="s">
        <v>2413</v>
      </c>
      <c r="E176" s="543" t="s">
        <v>4464</v>
      </c>
      <c r="F176" s="501" t="s">
        <v>2418</v>
      </c>
      <c r="G176" s="655"/>
      <c r="H176" s="545" t="s">
        <v>4447</v>
      </c>
      <c r="I176" s="547">
        <v>41.92</v>
      </c>
      <c r="J176" s="487">
        <f t="shared" si="28"/>
        <v>0</v>
      </c>
      <c r="K176" s="525">
        <f t="shared" si="27"/>
        <v>2546.6400000000003</v>
      </c>
      <c r="L176" s="489">
        <f t="shared" si="26"/>
        <v>0</v>
      </c>
      <c r="P176" s="479">
        <v>0.35</v>
      </c>
      <c r="Q176" s="479">
        <v>0.35</v>
      </c>
    </row>
    <row r="177" spans="1:20" ht="14.1" customHeight="1" outlineLevel="1" x14ac:dyDescent="0.2">
      <c r="A177" s="480"/>
      <c r="B177" s="498" t="s">
        <v>2029</v>
      </c>
      <c r="C177" s="553" t="s">
        <v>2415</v>
      </c>
      <c r="D177" s="539" t="s">
        <v>2417</v>
      </c>
      <c r="E177" s="543" t="s">
        <v>4464</v>
      </c>
      <c r="F177" s="501" t="s">
        <v>2419</v>
      </c>
      <c r="G177" s="645"/>
      <c r="H177" s="545" t="s">
        <v>4447</v>
      </c>
      <c r="I177" s="547">
        <v>96.27</v>
      </c>
      <c r="J177" s="487">
        <f t="shared" si="28"/>
        <v>0</v>
      </c>
      <c r="K177" s="525">
        <f t="shared" si="27"/>
        <v>5848.4025000000001</v>
      </c>
      <c r="L177" s="489">
        <f t="shared" si="26"/>
        <v>0</v>
      </c>
      <c r="P177" s="479">
        <v>0.35</v>
      </c>
      <c r="Q177" s="479">
        <v>0.35</v>
      </c>
    </row>
    <row r="178" spans="1:20" ht="14.1" customHeight="1" outlineLevel="1" x14ac:dyDescent="0.2">
      <c r="A178" s="480"/>
      <c r="B178" s="498" t="s">
        <v>2029</v>
      </c>
      <c r="C178" s="553" t="s">
        <v>2416</v>
      </c>
      <c r="D178" s="539" t="s">
        <v>2420</v>
      </c>
      <c r="E178" s="543" t="s">
        <v>4464</v>
      </c>
      <c r="F178" s="501" t="s">
        <v>2419</v>
      </c>
      <c r="G178" s="655"/>
      <c r="H178" s="545" t="s">
        <v>4447</v>
      </c>
      <c r="I178" s="547">
        <v>78.959999999999994</v>
      </c>
      <c r="J178" s="487">
        <f t="shared" si="28"/>
        <v>0</v>
      </c>
      <c r="K178" s="525">
        <f t="shared" si="27"/>
        <v>4796.82</v>
      </c>
      <c r="L178" s="489">
        <f t="shared" si="26"/>
        <v>0</v>
      </c>
      <c r="P178" s="479">
        <v>0.35</v>
      </c>
      <c r="Q178" s="479">
        <v>0.35</v>
      </c>
    </row>
    <row r="179" spans="1:20" ht="14.1" customHeight="1" outlineLevel="1" thickBot="1" x14ac:dyDescent="0.25">
      <c r="A179" s="480"/>
      <c r="B179" s="498" t="s">
        <v>2029</v>
      </c>
      <c r="C179" s="501"/>
      <c r="D179" s="554"/>
      <c r="E179" s="555"/>
      <c r="F179" s="556"/>
      <c r="G179" s="645"/>
      <c r="H179" s="557"/>
      <c r="I179" s="558"/>
      <c r="J179" s="487">
        <f t="shared" si="28"/>
        <v>0</v>
      </c>
      <c r="K179" s="525">
        <f t="shared" si="27"/>
        <v>0</v>
      </c>
      <c r="L179" s="489">
        <f t="shared" si="26"/>
        <v>0</v>
      </c>
      <c r="P179" s="479">
        <v>0.35</v>
      </c>
      <c r="Q179" s="479">
        <v>0.35</v>
      </c>
    </row>
    <row r="180" spans="1:20" ht="14.1" customHeight="1" thickBot="1" x14ac:dyDescent="0.25">
      <c r="A180" s="494"/>
      <c r="B180" s="542"/>
      <c r="C180" s="506"/>
      <c r="D180" s="817" t="s">
        <v>2572</v>
      </c>
      <c r="E180" s="817"/>
      <c r="F180" s="817"/>
      <c r="G180" s="642"/>
      <c r="H180" s="559"/>
      <c r="I180" s="678">
        <v>0.35</v>
      </c>
      <c r="J180" s="560"/>
      <c r="K180" s="560"/>
      <c r="L180" s="477">
        <f>IF(SUM(L181:L189)=0,0," ")</f>
        <v>0</v>
      </c>
      <c r="N180" s="478">
        <f>SUM(L191:L196)</f>
        <v>0</v>
      </c>
      <c r="P180" s="479">
        <v>0.35</v>
      </c>
      <c r="Q180" s="479">
        <v>0.35</v>
      </c>
      <c r="R180" s="479">
        <v>0.35</v>
      </c>
      <c r="S180" s="479">
        <v>0.5</v>
      </c>
    </row>
    <row r="181" spans="1:20" ht="14.1" customHeight="1" outlineLevel="1" x14ac:dyDescent="0.2">
      <c r="A181" s="480"/>
      <c r="B181" s="523"/>
      <c r="C181" s="482" t="s">
        <v>2574</v>
      </c>
      <c r="D181" s="561" t="s">
        <v>2573</v>
      </c>
      <c r="E181" s="562"/>
      <c r="F181" s="563" t="s">
        <v>2575</v>
      </c>
      <c r="G181" s="648"/>
      <c r="H181" s="503" t="s">
        <v>664</v>
      </c>
      <c r="I181" s="564">
        <v>160</v>
      </c>
      <c r="J181" s="487">
        <f t="shared" ref="J181:J189" si="33">G181*I181</f>
        <v>0</v>
      </c>
      <c r="K181" s="488">
        <f>I181*($I$180+1)</f>
        <v>216</v>
      </c>
      <c r="L181" s="489">
        <f>G181*K181</f>
        <v>0</v>
      </c>
      <c r="P181" s="479">
        <v>0.35</v>
      </c>
      <c r="Q181" s="479">
        <v>0.35</v>
      </c>
    </row>
    <row r="182" spans="1:20" ht="14.1" customHeight="1" outlineLevel="1" x14ac:dyDescent="0.2">
      <c r="A182" s="480"/>
      <c r="B182" s="523"/>
      <c r="C182" s="482"/>
      <c r="D182" s="483" t="s">
        <v>2038</v>
      </c>
      <c r="E182" s="519"/>
      <c r="F182" s="484"/>
      <c r="G182" s="649"/>
      <c r="H182" s="484" t="s">
        <v>4447</v>
      </c>
      <c r="I182" s="565">
        <v>30</v>
      </c>
      <c r="J182" s="487">
        <f t="shared" si="33"/>
        <v>0</v>
      </c>
      <c r="K182" s="488">
        <f>I182*($I$180+1)</f>
        <v>40.5</v>
      </c>
      <c r="L182" s="489">
        <f t="shared" ref="L182:L189" si="34">G182*K182</f>
        <v>0</v>
      </c>
      <c r="P182" s="479">
        <v>0.35</v>
      </c>
      <c r="Q182" s="479">
        <v>0.35</v>
      </c>
    </row>
    <row r="183" spans="1:20" ht="14.1" customHeight="1" outlineLevel="1" x14ac:dyDescent="0.2">
      <c r="A183" s="480"/>
      <c r="B183" s="523"/>
      <c r="C183" s="482" t="s">
        <v>2577</v>
      </c>
      <c r="D183" s="483" t="s">
        <v>2576</v>
      </c>
      <c r="E183" s="519"/>
      <c r="F183" s="484" t="s">
        <v>2578</v>
      </c>
      <c r="G183" s="648"/>
      <c r="H183" s="503" t="s">
        <v>664</v>
      </c>
      <c r="I183" s="565">
        <v>207</v>
      </c>
      <c r="J183" s="487">
        <f t="shared" si="33"/>
        <v>0</v>
      </c>
      <c r="K183" s="488">
        <f>I183*($I$180+1)</f>
        <v>279.45000000000005</v>
      </c>
      <c r="L183" s="489">
        <f t="shared" si="34"/>
        <v>0</v>
      </c>
      <c r="P183" s="479">
        <v>0.35</v>
      </c>
      <c r="Q183" s="479">
        <v>0.35</v>
      </c>
    </row>
    <row r="184" spans="1:20" ht="14.1" customHeight="1" outlineLevel="1" x14ac:dyDescent="0.2">
      <c r="A184" s="480"/>
      <c r="B184" s="523"/>
      <c r="C184" s="482"/>
      <c r="D184" s="483" t="s">
        <v>2579</v>
      </c>
      <c r="E184" s="519"/>
      <c r="F184" s="484"/>
      <c r="G184" s="649"/>
      <c r="H184" s="503" t="s">
        <v>659</v>
      </c>
      <c r="I184" s="565">
        <v>25</v>
      </c>
      <c r="J184" s="487">
        <f t="shared" si="33"/>
        <v>0</v>
      </c>
      <c r="K184" s="488">
        <f>I184*($I$180+1)</f>
        <v>33.75</v>
      </c>
      <c r="L184" s="489">
        <f t="shared" si="34"/>
        <v>0</v>
      </c>
      <c r="P184" s="479">
        <v>0.35</v>
      </c>
      <c r="Q184" s="479">
        <v>0.35</v>
      </c>
    </row>
    <row r="185" spans="1:20" ht="14.1" customHeight="1" outlineLevel="1" x14ac:dyDescent="0.2">
      <c r="A185" s="480"/>
      <c r="B185" s="523"/>
      <c r="C185" s="482"/>
      <c r="D185" s="483" t="s">
        <v>2580</v>
      </c>
      <c r="E185" s="519"/>
      <c r="F185" s="484"/>
      <c r="G185" s="649"/>
      <c r="H185" s="503" t="s">
        <v>659</v>
      </c>
      <c r="I185" s="565">
        <v>25</v>
      </c>
      <c r="J185" s="487">
        <f t="shared" si="33"/>
        <v>0</v>
      </c>
      <c r="K185" s="488">
        <f>I185*($I$180+1)</f>
        <v>33.75</v>
      </c>
      <c r="L185" s="489">
        <f t="shared" si="34"/>
        <v>0</v>
      </c>
      <c r="P185" s="479">
        <v>0.35</v>
      </c>
      <c r="Q185" s="479">
        <v>0.35</v>
      </c>
    </row>
    <row r="186" spans="1:20" ht="14.1" customHeight="1" outlineLevel="1" x14ac:dyDescent="0.2">
      <c r="A186" s="480"/>
      <c r="B186" s="523" t="s">
        <v>1788</v>
      </c>
      <c r="C186" s="482">
        <v>3530</v>
      </c>
      <c r="D186" s="519" t="s">
        <v>1784</v>
      </c>
      <c r="E186" s="519"/>
      <c r="F186" s="484" t="s">
        <v>1783</v>
      </c>
      <c r="G186" s="649"/>
      <c r="H186" s="503" t="s">
        <v>659</v>
      </c>
      <c r="I186" s="566">
        <v>13.86</v>
      </c>
      <c r="J186" s="487">
        <f t="shared" si="33"/>
        <v>0</v>
      </c>
      <c r="K186" s="488">
        <f>I186*$I$6*($I$180+1)</f>
        <v>841.995</v>
      </c>
      <c r="L186" s="489">
        <f t="shared" si="34"/>
        <v>0</v>
      </c>
      <c r="P186" s="479">
        <v>0.35</v>
      </c>
      <c r="Q186" s="479">
        <v>0.35</v>
      </c>
    </row>
    <row r="187" spans="1:20" ht="14.1" customHeight="1" outlineLevel="1" x14ac:dyDescent="0.2">
      <c r="A187" s="480"/>
      <c r="B187" s="523" t="s">
        <v>1788</v>
      </c>
      <c r="C187" s="482" t="s">
        <v>4217</v>
      </c>
      <c r="D187" s="519" t="s">
        <v>1784</v>
      </c>
      <c r="E187" s="519"/>
      <c r="F187" s="484" t="s">
        <v>1785</v>
      </c>
      <c r="G187" s="649"/>
      <c r="H187" s="503" t="s">
        <v>659</v>
      </c>
      <c r="I187" s="566">
        <v>38</v>
      </c>
      <c r="J187" s="487">
        <f t="shared" si="33"/>
        <v>0</v>
      </c>
      <c r="K187" s="488">
        <f>I187*$I$6*($I$180+1)</f>
        <v>2308.5</v>
      </c>
      <c r="L187" s="489">
        <f t="shared" si="34"/>
        <v>0</v>
      </c>
      <c r="P187" s="479">
        <v>0.35</v>
      </c>
      <c r="Q187" s="479">
        <v>0.35</v>
      </c>
    </row>
    <row r="188" spans="1:20" ht="14.1" customHeight="1" outlineLevel="1" x14ac:dyDescent="0.2">
      <c r="A188" s="480"/>
      <c r="B188" s="523" t="s">
        <v>1788</v>
      </c>
      <c r="C188" s="482"/>
      <c r="D188" s="519" t="s">
        <v>1784</v>
      </c>
      <c r="E188" s="519"/>
      <c r="F188" s="484" t="s">
        <v>1787</v>
      </c>
      <c r="G188" s="649"/>
      <c r="H188" s="503" t="s">
        <v>659</v>
      </c>
      <c r="I188" s="566">
        <v>27.9</v>
      </c>
      <c r="J188" s="487">
        <f>G188*I188</f>
        <v>0</v>
      </c>
      <c r="K188" s="488">
        <f>I188*$I$6*($I$180+1)</f>
        <v>1694.9250000000002</v>
      </c>
      <c r="L188" s="489">
        <f>G188*K188</f>
        <v>0</v>
      </c>
      <c r="P188" s="479">
        <v>0.35</v>
      </c>
      <c r="Q188" s="479">
        <v>0.35</v>
      </c>
    </row>
    <row r="189" spans="1:20" ht="14.1" customHeight="1" outlineLevel="1" x14ac:dyDescent="0.2">
      <c r="A189" s="480"/>
      <c r="B189" s="523" t="s">
        <v>1788</v>
      </c>
      <c r="C189" s="482" t="s">
        <v>4213</v>
      </c>
      <c r="D189" s="519" t="s">
        <v>1784</v>
      </c>
      <c r="E189" s="519"/>
      <c r="F189" s="484" t="s">
        <v>1786</v>
      </c>
      <c r="G189" s="649"/>
      <c r="H189" s="503" t="s">
        <v>659</v>
      </c>
      <c r="I189" s="566">
        <v>19</v>
      </c>
      <c r="J189" s="487">
        <f t="shared" si="33"/>
        <v>0</v>
      </c>
      <c r="K189" s="488">
        <f>I189*$I$6*($I$180+1)</f>
        <v>1154.25</v>
      </c>
      <c r="L189" s="489">
        <f t="shared" si="34"/>
        <v>0</v>
      </c>
      <c r="P189" s="479">
        <v>0.35</v>
      </c>
      <c r="Q189" s="479">
        <v>0.35</v>
      </c>
    </row>
    <row r="190" spans="1:20" s="491" customFormat="1" ht="14.1" customHeight="1" outlineLevel="1" thickBot="1" x14ac:dyDescent="0.25">
      <c r="A190" s="511"/>
      <c r="B190" s="567"/>
      <c r="C190" s="568"/>
      <c r="D190" s="828" t="s">
        <v>3773</v>
      </c>
      <c r="E190" s="828"/>
      <c r="F190" s="828"/>
      <c r="G190" s="644"/>
      <c r="I190" s="679">
        <v>0.35</v>
      </c>
      <c r="J190" s="453"/>
      <c r="K190" s="453"/>
      <c r="L190" s="477">
        <f>IF(SUM(L191:L196)=0,0," ")</f>
        <v>0</v>
      </c>
      <c r="M190" s="569"/>
      <c r="N190" s="570">
        <f>SUM(L181:L189)</f>
        <v>0</v>
      </c>
      <c r="P190" s="479">
        <v>0.35</v>
      </c>
      <c r="Q190" s="479">
        <v>0.35</v>
      </c>
      <c r="R190" s="479">
        <v>0.35</v>
      </c>
      <c r="S190" s="479">
        <v>0.5</v>
      </c>
      <c r="T190" s="497"/>
    </row>
    <row r="191" spans="1:20" ht="14.1" customHeight="1" outlineLevel="1" x14ac:dyDescent="0.2">
      <c r="A191" s="480"/>
      <c r="B191" s="523"/>
      <c r="C191" s="482" t="s">
        <v>3775</v>
      </c>
      <c r="D191" s="483" t="s">
        <v>3774</v>
      </c>
      <c r="E191" s="519"/>
      <c r="F191" s="484" t="s">
        <v>3776</v>
      </c>
      <c r="G191" s="658"/>
      <c r="H191" s="484" t="s">
        <v>659</v>
      </c>
      <c r="I191" s="571">
        <v>40</v>
      </c>
      <c r="J191" s="487">
        <f>G191*I191*$I$6</f>
        <v>0</v>
      </c>
      <c r="K191" s="525">
        <f t="shared" ref="K191:K196" si="35">I191*$I$6*($I$190+1)</f>
        <v>2430</v>
      </c>
      <c r="L191" s="489">
        <f t="shared" ref="L191:L196" si="36">G191*K191</f>
        <v>0</v>
      </c>
      <c r="P191" s="479">
        <v>0.35</v>
      </c>
      <c r="Q191" s="479">
        <v>0.35</v>
      </c>
    </row>
    <row r="192" spans="1:20" ht="14.1" customHeight="1" outlineLevel="1" x14ac:dyDescent="0.2">
      <c r="A192" s="480"/>
      <c r="B192" s="523"/>
      <c r="C192" s="482" t="s">
        <v>4006</v>
      </c>
      <c r="D192" s="483" t="s">
        <v>3777</v>
      </c>
      <c r="E192" s="519"/>
      <c r="F192" s="484"/>
      <c r="G192" s="658"/>
      <c r="H192" s="484" t="s">
        <v>659</v>
      </c>
      <c r="I192" s="572">
        <v>16.399999999999999</v>
      </c>
      <c r="J192" s="487">
        <f>G192*I192*$I$6</f>
        <v>0</v>
      </c>
      <c r="K192" s="525">
        <f t="shared" si="35"/>
        <v>996.3</v>
      </c>
      <c r="L192" s="489">
        <f t="shared" si="36"/>
        <v>0</v>
      </c>
      <c r="P192" s="479">
        <v>0.35</v>
      </c>
      <c r="Q192" s="479">
        <v>0.35</v>
      </c>
    </row>
    <row r="193" spans="1:19" ht="14.1" customHeight="1" outlineLevel="1" x14ac:dyDescent="0.2">
      <c r="A193" s="480"/>
      <c r="B193" s="523"/>
      <c r="C193" s="482" t="s">
        <v>4005</v>
      </c>
      <c r="D193" s="483" t="s">
        <v>3778</v>
      </c>
      <c r="E193" s="519"/>
      <c r="F193" s="484"/>
      <c r="G193" s="658"/>
      <c r="H193" s="484" t="s">
        <v>659</v>
      </c>
      <c r="I193" s="572">
        <v>16.399999999999999</v>
      </c>
      <c r="J193" s="487">
        <f>G193*I193*$I$6</f>
        <v>0</v>
      </c>
      <c r="K193" s="573">
        <f t="shared" si="35"/>
        <v>996.3</v>
      </c>
      <c r="L193" s="489">
        <f t="shared" si="36"/>
        <v>0</v>
      </c>
      <c r="P193" s="479">
        <v>0.35</v>
      </c>
      <c r="Q193" s="479">
        <v>0.35</v>
      </c>
    </row>
    <row r="194" spans="1:19" ht="14.1" customHeight="1" outlineLevel="1" x14ac:dyDescent="0.2">
      <c r="A194" s="480"/>
      <c r="B194" s="523"/>
      <c r="C194" s="482" t="s">
        <v>4008</v>
      </c>
      <c r="D194" s="483" t="s">
        <v>3779</v>
      </c>
      <c r="E194" s="519"/>
      <c r="F194" s="484"/>
      <c r="G194" s="658"/>
      <c r="H194" s="484" t="s">
        <v>659</v>
      </c>
      <c r="I194" s="572">
        <v>16.399999999999999</v>
      </c>
      <c r="J194" s="487">
        <f>G194*I194*$I$6</f>
        <v>0</v>
      </c>
      <c r="K194" s="525">
        <f t="shared" si="35"/>
        <v>996.3</v>
      </c>
      <c r="L194" s="489">
        <f t="shared" si="36"/>
        <v>0</v>
      </c>
      <c r="P194" s="479">
        <v>0.35</v>
      </c>
      <c r="Q194" s="479">
        <v>0.35</v>
      </c>
    </row>
    <row r="195" spans="1:19" ht="14.1" customHeight="1" outlineLevel="1" x14ac:dyDescent="0.2">
      <c r="A195" s="480"/>
      <c r="B195" s="523"/>
      <c r="C195" s="482" t="s">
        <v>4007</v>
      </c>
      <c r="D195" s="483" t="s">
        <v>3780</v>
      </c>
      <c r="E195" s="519"/>
      <c r="F195" s="484"/>
      <c r="G195" s="649"/>
      <c r="H195" s="484" t="s">
        <v>659</v>
      </c>
      <c r="I195" s="572">
        <v>16.399999999999999</v>
      </c>
      <c r="J195" s="487">
        <f>G195*I195*$I$6</f>
        <v>0</v>
      </c>
      <c r="K195" s="525">
        <f t="shared" si="35"/>
        <v>996.3</v>
      </c>
      <c r="L195" s="489">
        <f t="shared" si="36"/>
        <v>0</v>
      </c>
      <c r="P195" s="479">
        <v>0.35</v>
      </c>
      <c r="Q195" s="479">
        <v>0.35</v>
      </c>
    </row>
    <row r="196" spans="1:19" ht="14.1" customHeight="1" outlineLevel="1" thickBot="1" x14ac:dyDescent="0.25">
      <c r="A196" s="480"/>
      <c r="B196" s="523"/>
      <c r="C196" s="482"/>
      <c r="D196" s="483"/>
      <c r="E196" s="519"/>
      <c r="F196" s="484"/>
      <c r="G196" s="649"/>
      <c r="H196" s="484"/>
      <c r="I196" s="565"/>
      <c r="J196" s="487">
        <f>G196*I196</f>
        <v>0</v>
      </c>
      <c r="K196" s="525">
        <f t="shared" si="35"/>
        <v>0</v>
      </c>
      <c r="L196" s="489">
        <f t="shared" si="36"/>
        <v>0</v>
      </c>
      <c r="P196" s="479">
        <v>0.35</v>
      </c>
      <c r="Q196" s="479">
        <v>0.35</v>
      </c>
    </row>
    <row r="197" spans="1:19" ht="14.1" customHeight="1" thickBot="1" x14ac:dyDescent="0.25">
      <c r="A197" s="505"/>
      <c r="B197" s="574"/>
      <c r="C197" s="575"/>
      <c r="D197" s="818" t="s">
        <v>3840</v>
      </c>
      <c r="E197" s="818"/>
      <c r="F197" s="818"/>
      <c r="G197" s="659"/>
      <c r="H197" s="576"/>
      <c r="I197" s="678">
        <v>0</v>
      </c>
      <c r="J197" s="577"/>
      <c r="K197" s="507"/>
      <c r="L197" s="477">
        <f>IF(SUM(L198:L198)=0,0," ")</f>
        <v>0</v>
      </c>
      <c r="N197" s="478">
        <f>L198</f>
        <v>0</v>
      </c>
      <c r="P197" s="479"/>
      <c r="Q197" s="479"/>
      <c r="R197" s="479">
        <v>0.35</v>
      </c>
      <c r="S197" s="479">
        <v>0.5</v>
      </c>
    </row>
    <row r="198" spans="1:19" ht="14.1" customHeight="1" outlineLevel="1" thickBot="1" x14ac:dyDescent="0.25">
      <c r="A198" s="480"/>
      <c r="B198" s="523" t="s">
        <v>1788</v>
      </c>
      <c r="C198" s="482"/>
      <c r="D198" s="483" t="s">
        <v>2002</v>
      </c>
      <c r="E198" s="578" t="str">
        <f>Фасады!B3</f>
        <v>венеция</v>
      </c>
      <c r="F198" s="579"/>
      <c r="G198" s="550">
        <f>Фасады!H153</f>
        <v>0</v>
      </c>
      <c r="H198" s="484" t="s">
        <v>659</v>
      </c>
      <c r="I198" s="580">
        <f>Фасады!L153</f>
        <v>0</v>
      </c>
      <c r="J198" s="487"/>
      <c r="K198" s="525">
        <f>I198*I197</f>
        <v>0</v>
      </c>
      <c r="L198" s="489">
        <f>G198*K198</f>
        <v>0</v>
      </c>
      <c r="N198" s="478"/>
      <c r="P198" s="479">
        <v>0.35</v>
      </c>
      <c r="Q198" s="479">
        <v>0.35</v>
      </c>
    </row>
    <row r="199" spans="1:19" ht="14.1" customHeight="1" thickBot="1" x14ac:dyDescent="0.25">
      <c r="A199" s="581"/>
      <c r="B199" s="542"/>
      <c r="C199" s="582"/>
      <c r="D199" s="817" t="s">
        <v>4126</v>
      </c>
      <c r="E199" s="817"/>
      <c r="F199" s="817"/>
      <c r="G199" s="642"/>
      <c r="H199" s="583"/>
      <c r="I199" s="678">
        <v>0.35</v>
      </c>
      <c r="J199" s="529"/>
      <c r="L199" s="477">
        <f>IF(SUM(L200:L229)=0,0," ")</f>
        <v>0</v>
      </c>
      <c r="N199" s="478">
        <f>SUM(L200:L229)</f>
        <v>0</v>
      </c>
      <c r="P199" s="479">
        <v>0.35</v>
      </c>
      <c r="Q199" s="479">
        <v>0.35</v>
      </c>
      <c r="R199" s="479">
        <v>0.35</v>
      </c>
      <c r="S199" s="479">
        <v>0.5</v>
      </c>
    </row>
    <row r="200" spans="1:19" ht="14.1" customHeight="1" outlineLevel="1" x14ac:dyDescent="0.2">
      <c r="A200" s="480"/>
      <c r="B200" s="523" t="s">
        <v>1788</v>
      </c>
      <c r="C200" s="584" t="s">
        <v>4515</v>
      </c>
      <c r="D200" s="585" t="s">
        <v>2030</v>
      </c>
      <c r="E200" s="519"/>
      <c r="F200" s="520">
        <v>450</v>
      </c>
      <c r="G200" s="658"/>
      <c r="H200" s="503" t="s">
        <v>659</v>
      </c>
      <c r="I200" s="586">
        <v>1080</v>
      </c>
      <c r="J200" s="487">
        <f t="shared" ref="J200:J246" si="37">G200*I200</f>
        <v>0</v>
      </c>
      <c r="K200" s="488">
        <f t="shared" ref="K200:K208" si="38">I200*($I$199+1)</f>
        <v>1458</v>
      </c>
      <c r="L200" s="489">
        <f>G200*K200</f>
        <v>0</v>
      </c>
      <c r="P200" s="479">
        <v>0.35</v>
      </c>
      <c r="Q200" s="479">
        <v>0.35</v>
      </c>
    </row>
    <row r="201" spans="1:19" ht="14.1" customHeight="1" outlineLevel="1" x14ac:dyDescent="0.2">
      <c r="A201" s="480"/>
      <c r="B201" s="523" t="s">
        <v>1788</v>
      </c>
      <c r="C201" s="587" t="s">
        <v>4515</v>
      </c>
      <c r="D201" s="588" t="s">
        <v>2031</v>
      </c>
      <c r="E201" s="519"/>
      <c r="F201" s="520">
        <v>450</v>
      </c>
      <c r="G201" s="658"/>
      <c r="H201" s="503" t="s">
        <v>659</v>
      </c>
      <c r="I201" s="586">
        <v>1050</v>
      </c>
      <c r="J201" s="487">
        <f t="shared" ref="J201:J208" si="39">G201*I201</f>
        <v>0</v>
      </c>
      <c r="K201" s="488">
        <f t="shared" si="38"/>
        <v>1417.5</v>
      </c>
      <c r="L201" s="489">
        <f t="shared" ref="L201:L208" si="40">G201*K201</f>
        <v>0</v>
      </c>
      <c r="P201" s="479">
        <v>0.35</v>
      </c>
      <c r="Q201" s="479">
        <v>0.35</v>
      </c>
    </row>
    <row r="202" spans="1:19" ht="14.1" customHeight="1" outlineLevel="1" x14ac:dyDescent="0.2">
      <c r="A202" s="480"/>
      <c r="B202" s="523" t="s">
        <v>1788</v>
      </c>
      <c r="C202" s="584" t="s">
        <v>4515</v>
      </c>
      <c r="D202" s="585" t="s">
        <v>2032</v>
      </c>
      <c r="E202" s="585"/>
      <c r="F202" s="520">
        <v>450</v>
      </c>
      <c r="G202" s="658"/>
      <c r="H202" s="503" t="s">
        <v>4447</v>
      </c>
      <c r="I202" s="586">
        <v>3400</v>
      </c>
      <c r="J202" s="487">
        <f t="shared" si="39"/>
        <v>0</v>
      </c>
      <c r="K202" s="488">
        <f t="shared" si="38"/>
        <v>4590</v>
      </c>
      <c r="L202" s="489">
        <f t="shared" si="40"/>
        <v>0</v>
      </c>
      <c r="P202" s="479">
        <v>0.35</v>
      </c>
      <c r="Q202" s="479">
        <v>0.35</v>
      </c>
    </row>
    <row r="203" spans="1:19" ht="14.1" customHeight="1" outlineLevel="1" x14ac:dyDescent="0.2">
      <c r="A203" s="480"/>
      <c r="B203" s="523" t="s">
        <v>1788</v>
      </c>
      <c r="C203" s="584" t="s">
        <v>4525</v>
      </c>
      <c r="D203" s="585" t="s">
        <v>2033</v>
      </c>
      <c r="E203" s="519" t="s">
        <v>2034</v>
      </c>
      <c r="F203" s="520">
        <v>450</v>
      </c>
      <c r="G203" s="658"/>
      <c r="H203" s="503" t="s">
        <v>659</v>
      </c>
      <c r="I203" s="586">
        <v>470</v>
      </c>
      <c r="J203" s="487">
        <f t="shared" si="39"/>
        <v>0</v>
      </c>
      <c r="K203" s="488">
        <f t="shared" si="38"/>
        <v>634.5</v>
      </c>
      <c r="L203" s="489">
        <f t="shared" si="40"/>
        <v>0</v>
      </c>
      <c r="P203" s="479">
        <v>0.35</v>
      </c>
      <c r="Q203" s="479">
        <v>0.35</v>
      </c>
    </row>
    <row r="204" spans="1:19" ht="14.1" customHeight="1" outlineLevel="1" x14ac:dyDescent="0.2">
      <c r="A204" s="480"/>
      <c r="B204" s="523" t="s">
        <v>1788</v>
      </c>
      <c r="C204" s="482"/>
      <c r="D204" s="585" t="s">
        <v>2037</v>
      </c>
      <c r="E204" s="519"/>
      <c r="F204" s="520" t="s">
        <v>2036</v>
      </c>
      <c r="G204" s="658"/>
      <c r="H204" s="503" t="s">
        <v>659</v>
      </c>
      <c r="I204" s="586">
        <v>3400</v>
      </c>
      <c r="J204" s="487">
        <f t="shared" si="39"/>
        <v>0</v>
      </c>
      <c r="K204" s="488">
        <f t="shared" si="38"/>
        <v>4590</v>
      </c>
      <c r="L204" s="489">
        <f t="shared" si="40"/>
        <v>0</v>
      </c>
      <c r="P204" s="479">
        <v>0.35</v>
      </c>
      <c r="Q204" s="479">
        <v>0.35</v>
      </c>
    </row>
    <row r="205" spans="1:19" ht="14.1" customHeight="1" outlineLevel="1" x14ac:dyDescent="0.2">
      <c r="A205" s="480"/>
      <c r="B205" s="523" t="s">
        <v>1788</v>
      </c>
      <c r="C205" s="584" t="s">
        <v>538</v>
      </c>
      <c r="D205" s="585" t="s">
        <v>2031</v>
      </c>
      <c r="E205" s="519"/>
      <c r="F205" s="520">
        <v>450</v>
      </c>
      <c r="G205" s="658"/>
      <c r="H205" s="503" t="s">
        <v>659</v>
      </c>
      <c r="I205" s="586">
        <v>1360</v>
      </c>
      <c r="J205" s="487">
        <f t="shared" si="39"/>
        <v>0</v>
      </c>
      <c r="K205" s="488">
        <f t="shared" si="38"/>
        <v>1836.0000000000002</v>
      </c>
      <c r="L205" s="489">
        <f t="shared" si="40"/>
        <v>0</v>
      </c>
      <c r="P205" s="479">
        <v>0.35</v>
      </c>
      <c r="Q205" s="479">
        <v>0.35</v>
      </c>
    </row>
    <row r="206" spans="1:19" ht="14.1" customHeight="1" outlineLevel="1" x14ac:dyDescent="0.2">
      <c r="A206" s="480"/>
      <c r="B206" s="523" t="s">
        <v>1788</v>
      </c>
      <c r="C206" s="584" t="s">
        <v>541</v>
      </c>
      <c r="D206" s="585" t="s">
        <v>2031</v>
      </c>
      <c r="E206" s="519" t="s">
        <v>2035</v>
      </c>
      <c r="F206" s="520">
        <v>450</v>
      </c>
      <c r="G206" s="658"/>
      <c r="H206" s="503" t="s">
        <v>659</v>
      </c>
      <c r="I206" s="586">
        <v>940</v>
      </c>
      <c r="J206" s="487">
        <f t="shared" si="39"/>
        <v>0</v>
      </c>
      <c r="K206" s="488">
        <f t="shared" si="38"/>
        <v>1269</v>
      </c>
      <c r="L206" s="489">
        <f t="shared" si="40"/>
        <v>0</v>
      </c>
      <c r="P206" s="479">
        <v>0.35</v>
      </c>
      <c r="Q206" s="479">
        <v>0.35</v>
      </c>
    </row>
    <row r="207" spans="1:19" ht="14.1" customHeight="1" outlineLevel="1" x14ac:dyDescent="0.2">
      <c r="A207" s="480"/>
      <c r="B207" s="523" t="s">
        <v>1788</v>
      </c>
      <c r="C207" s="482"/>
      <c r="D207" s="519" t="s">
        <v>488</v>
      </c>
      <c r="E207" s="519" t="s">
        <v>4464</v>
      </c>
      <c r="F207" s="520" t="s">
        <v>497</v>
      </c>
      <c r="G207" s="658"/>
      <c r="H207" s="503" t="s">
        <v>664</v>
      </c>
      <c r="I207" s="589">
        <v>230</v>
      </c>
      <c r="J207" s="487">
        <f t="shared" si="39"/>
        <v>0</v>
      </c>
      <c r="K207" s="488">
        <f t="shared" si="38"/>
        <v>310.5</v>
      </c>
      <c r="L207" s="489">
        <f t="shared" si="40"/>
        <v>0</v>
      </c>
      <c r="P207" s="479">
        <v>0.35</v>
      </c>
      <c r="Q207" s="479">
        <v>0.35</v>
      </c>
    </row>
    <row r="208" spans="1:19" ht="14.1" customHeight="1" outlineLevel="1" x14ac:dyDescent="0.2">
      <c r="A208" s="480"/>
      <c r="B208" s="523" t="s">
        <v>1788</v>
      </c>
      <c r="C208" s="482"/>
      <c r="D208" s="519" t="s">
        <v>493</v>
      </c>
      <c r="E208" s="519" t="s">
        <v>494</v>
      </c>
      <c r="F208" s="520"/>
      <c r="G208" s="658"/>
      <c r="H208" s="503" t="s">
        <v>659</v>
      </c>
      <c r="I208" s="589">
        <v>360</v>
      </c>
      <c r="J208" s="487">
        <f t="shared" si="39"/>
        <v>0</v>
      </c>
      <c r="K208" s="488">
        <f t="shared" si="38"/>
        <v>486.00000000000006</v>
      </c>
      <c r="L208" s="489">
        <f t="shared" si="40"/>
        <v>0</v>
      </c>
      <c r="P208" s="479">
        <v>0.35</v>
      </c>
      <c r="Q208" s="479">
        <v>0.35</v>
      </c>
    </row>
    <row r="209" spans="1:17" ht="14.1" customHeight="1" outlineLevel="1" x14ac:dyDescent="0.2">
      <c r="A209" s="480"/>
      <c r="B209" s="523" t="s">
        <v>489</v>
      </c>
      <c r="C209" s="482"/>
      <c r="D209" s="519" t="s">
        <v>4127</v>
      </c>
      <c r="E209" s="519"/>
      <c r="F209" s="520"/>
      <c r="G209" s="658"/>
      <c r="H209" s="503" t="s">
        <v>659</v>
      </c>
      <c r="I209" s="590"/>
      <c r="J209" s="487"/>
      <c r="K209" s="591"/>
      <c r="L209" s="489">
        <f>G209*K209</f>
        <v>0</v>
      </c>
      <c r="P209" s="479">
        <v>0.35</v>
      </c>
      <c r="Q209" s="479">
        <v>0.35</v>
      </c>
    </row>
    <row r="210" spans="1:17" ht="14.1" customHeight="1" outlineLevel="1" x14ac:dyDescent="0.2">
      <c r="A210" s="480"/>
      <c r="B210" s="523" t="s">
        <v>489</v>
      </c>
      <c r="C210" s="482"/>
      <c r="D210" s="519" t="s">
        <v>490</v>
      </c>
      <c r="E210" s="519"/>
      <c r="F210" s="520"/>
      <c r="G210" s="658"/>
      <c r="H210" s="503" t="s">
        <v>659</v>
      </c>
      <c r="I210" s="590"/>
      <c r="J210" s="487"/>
      <c r="K210" s="591"/>
      <c r="L210" s="489">
        <f>G210*K210</f>
        <v>0</v>
      </c>
      <c r="P210" s="479">
        <v>0.35</v>
      </c>
      <c r="Q210" s="479">
        <v>0.35</v>
      </c>
    </row>
    <row r="211" spans="1:17" ht="14.1" customHeight="1" outlineLevel="1" x14ac:dyDescent="0.2">
      <c r="A211" s="480"/>
      <c r="B211" s="523" t="s">
        <v>489</v>
      </c>
      <c r="C211" s="482"/>
      <c r="D211" s="519" t="s">
        <v>491</v>
      </c>
      <c r="E211" s="519"/>
      <c r="F211" s="520"/>
      <c r="G211" s="658"/>
      <c r="H211" s="503" t="s">
        <v>659</v>
      </c>
      <c r="I211" s="590"/>
      <c r="J211" s="487"/>
      <c r="K211" s="591"/>
      <c r="L211" s="489">
        <f>G211*K211</f>
        <v>0</v>
      </c>
      <c r="P211" s="479">
        <v>0.35</v>
      </c>
      <c r="Q211" s="479">
        <v>0.35</v>
      </c>
    </row>
    <row r="212" spans="1:17" ht="14.1" customHeight="1" outlineLevel="1" x14ac:dyDescent="0.2">
      <c r="A212" s="480"/>
      <c r="B212" s="523" t="s">
        <v>489</v>
      </c>
      <c r="C212" s="482"/>
      <c r="D212" s="519" t="s">
        <v>492</v>
      </c>
      <c r="E212" s="519"/>
      <c r="F212" s="520"/>
      <c r="G212" s="658"/>
      <c r="H212" s="503" t="s">
        <v>659</v>
      </c>
      <c r="I212" s="590"/>
      <c r="J212" s="487"/>
      <c r="K212" s="591"/>
      <c r="L212" s="489">
        <f>G212*K212</f>
        <v>0</v>
      </c>
      <c r="P212" s="479">
        <v>0.35</v>
      </c>
      <c r="Q212" s="479">
        <v>0.35</v>
      </c>
    </row>
    <row r="213" spans="1:17" ht="14.1" customHeight="1" outlineLevel="1" x14ac:dyDescent="0.2">
      <c r="A213" s="480"/>
      <c r="B213" s="523"/>
      <c r="C213" s="482"/>
      <c r="D213" s="519" t="s">
        <v>4128</v>
      </c>
      <c r="E213" s="519"/>
      <c r="F213" s="520"/>
      <c r="G213" s="592">
        <f>G209</f>
        <v>0</v>
      </c>
      <c r="H213" s="503" t="s">
        <v>659</v>
      </c>
      <c r="I213" s="590"/>
      <c r="J213" s="487">
        <f t="shared" si="37"/>
        <v>0</v>
      </c>
      <c r="K213" s="488">
        <v>1800</v>
      </c>
      <c r="L213" s="489">
        <f t="shared" ref="L213:L246" si="41">G213*K213</f>
        <v>0</v>
      </c>
      <c r="P213" s="479">
        <v>0.35</v>
      </c>
      <c r="Q213" s="479">
        <v>0.35</v>
      </c>
    </row>
    <row r="214" spans="1:17" ht="14.1" customHeight="1" outlineLevel="1" x14ac:dyDescent="0.2">
      <c r="A214" s="480"/>
      <c r="B214" s="523" t="s">
        <v>1788</v>
      </c>
      <c r="C214" s="482"/>
      <c r="D214" s="519" t="s">
        <v>495</v>
      </c>
      <c r="E214" s="519" t="s">
        <v>496</v>
      </c>
      <c r="F214" s="520"/>
      <c r="G214" s="658"/>
      <c r="H214" s="503" t="s">
        <v>659</v>
      </c>
      <c r="I214" s="590">
        <v>340</v>
      </c>
      <c r="J214" s="487">
        <f>G214*I214</f>
        <v>0</v>
      </c>
      <c r="K214" s="488">
        <f t="shared" ref="K214:K229" si="42">I214*($I$199+1)</f>
        <v>459.00000000000006</v>
      </c>
      <c r="L214" s="489">
        <f t="shared" si="41"/>
        <v>0</v>
      </c>
      <c r="P214" s="479">
        <v>0.35</v>
      </c>
      <c r="Q214" s="479">
        <v>0.35</v>
      </c>
    </row>
    <row r="215" spans="1:17" ht="14.1" customHeight="1" outlineLevel="1" x14ac:dyDescent="0.2">
      <c r="A215" s="480"/>
      <c r="B215" s="523"/>
      <c r="C215" s="482"/>
      <c r="D215" s="519" t="s">
        <v>4130</v>
      </c>
      <c r="E215" s="519" t="s">
        <v>4131</v>
      </c>
      <c r="F215" s="520" t="s">
        <v>3193</v>
      </c>
      <c r="G215" s="658"/>
      <c r="H215" s="503" t="s">
        <v>659</v>
      </c>
      <c r="I215" s="590">
        <v>150</v>
      </c>
      <c r="J215" s="487">
        <f t="shared" si="37"/>
        <v>0</v>
      </c>
      <c r="K215" s="488">
        <f t="shared" si="42"/>
        <v>202.5</v>
      </c>
      <c r="L215" s="489">
        <f t="shared" si="41"/>
        <v>0</v>
      </c>
      <c r="P215" s="479">
        <v>0.35</v>
      </c>
      <c r="Q215" s="479">
        <v>0.35</v>
      </c>
    </row>
    <row r="216" spans="1:17" ht="14.1" customHeight="1" outlineLevel="1" x14ac:dyDescent="0.2">
      <c r="A216" s="480"/>
      <c r="B216" s="523"/>
      <c r="C216" s="482"/>
      <c r="D216" s="519" t="s">
        <v>4130</v>
      </c>
      <c r="E216" s="519" t="s">
        <v>4131</v>
      </c>
      <c r="F216" s="520" t="s">
        <v>4132</v>
      </c>
      <c r="G216" s="658"/>
      <c r="H216" s="503" t="s">
        <v>659</v>
      </c>
      <c r="I216" s="590"/>
      <c r="J216" s="487">
        <f>G216*I216</f>
        <v>0</v>
      </c>
      <c r="K216" s="488">
        <f t="shared" si="42"/>
        <v>0</v>
      </c>
      <c r="L216" s="489">
        <f>G216*K216</f>
        <v>0</v>
      </c>
      <c r="P216" s="479"/>
      <c r="Q216" s="479"/>
    </row>
    <row r="217" spans="1:17" ht="14.1" customHeight="1" outlineLevel="1" x14ac:dyDescent="0.2">
      <c r="A217" s="480"/>
      <c r="B217" s="523"/>
      <c r="C217" s="482"/>
      <c r="D217" s="519" t="s">
        <v>4130</v>
      </c>
      <c r="E217" s="519" t="s">
        <v>4131</v>
      </c>
      <c r="F217" s="520" t="s">
        <v>3192</v>
      </c>
      <c r="G217" s="658"/>
      <c r="H217" s="503" t="s">
        <v>659</v>
      </c>
      <c r="I217" s="590"/>
      <c r="J217" s="487">
        <f>G217*I217</f>
        <v>0</v>
      </c>
      <c r="K217" s="488">
        <f t="shared" si="42"/>
        <v>0</v>
      </c>
      <c r="L217" s="489">
        <f>G217*K217</f>
        <v>0</v>
      </c>
      <c r="P217" s="479"/>
      <c r="Q217" s="479"/>
    </row>
    <row r="218" spans="1:17" ht="14.1" customHeight="1" outlineLevel="1" x14ac:dyDescent="0.2">
      <c r="A218" s="480"/>
      <c r="B218" s="523" t="s">
        <v>1788</v>
      </c>
      <c r="C218" s="482"/>
      <c r="D218" s="519" t="s">
        <v>3194</v>
      </c>
      <c r="E218" s="519"/>
      <c r="F218" s="520"/>
      <c r="G218" s="658"/>
      <c r="H218" s="503" t="s">
        <v>659</v>
      </c>
      <c r="I218" s="590"/>
      <c r="J218" s="487">
        <f>G218*I218</f>
        <v>0</v>
      </c>
      <c r="K218" s="488">
        <f t="shared" si="42"/>
        <v>0</v>
      </c>
      <c r="L218" s="489">
        <f>G218*K218</f>
        <v>0</v>
      </c>
      <c r="P218" s="479"/>
      <c r="Q218" s="479"/>
    </row>
    <row r="219" spans="1:17" ht="14.1" customHeight="1" outlineLevel="1" x14ac:dyDescent="0.2">
      <c r="A219" s="480"/>
      <c r="B219" s="523"/>
      <c r="C219" s="482"/>
      <c r="D219" s="519" t="s">
        <v>4133</v>
      </c>
      <c r="E219" s="519" t="s">
        <v>4131</v>
      </c>
      <c r="F219" s="520" t="s">
        <v>4134</v>
      </c>
      <c r="G219" s="658"/>
      <c r="H219" s="503" t="s">
        <v>659</v>
      </c>
      <c r="I219" s="590">
        <v>110</v>
      </c>
      <c r="J219" s="487">
        <f t="shared" si="37"/>
        <v>0</v>
      </c>
      <c r="K219" s="488">
        <f t="shared" si="42"/>
        <v>148.5</v>
      </c>
      <c r="L219" s="489">
        <f t="shared" si="41"/>
        <v>0</v>
      </c>
      <c r="P219" s="479">
        <v>0.35</v>
      </c>
      <c r="Q219" s="479">
        <v>0.35</v>
      </c>
    </row>
    <row r="220" spans="1:17" ht="14.1" customHeight="1" outlineLevel="1" x14ac:dyDescent="0.2">
      <c r="A220" s="480"/>
      <c r="B220" s="523"/>
      <c r="C220" s="482"/>
      <c r="D220" s="519" t="s">
        <v>4135</v>
      </c>
      <c r="E220" s="519" t="s">
        <v>4131</v>
      </c>
      <c r="F220" s="520"/>
      <c r="G220" s="658"/>
      <c r="H220" s="503" t="s">
        <v>659</v>
      </c>
      <c r="I220" s="590">
        <v>90</v>
      </c>
      <c r="J220" s="487">
        <f>G220*I220</f>
        <v>0</v>
      </c>
      <c r="K220" s="488">
        <f t="shared" si="42"/>
        <v>121.50000000000001</v>
      </c>
      <c r="L220" s="489">
        <f>G220*K220</f>
        <v>0</v>
      </c>
      <c r="P220" s="479">
        <v>0.35</v>
      </c>
      <c r="Q220" s="479">
        <v>0.35</v>
      </c>
    </row>
    <row r="221" spans="1:17" ht="14.1" customHeight="1" outlineLevel="1" x14ac:dyDescent="0.2">
      <c r="A221" s="480"/>
      <c r="B221" s="523"/>
      <c r="C221" s="482"/>
      <c r="D221" s="519" t="s">
        <v>4136</v>
      </c>
      <c r="E221" s="519" t="s">
        <v>4131</v>
      </c>
      <c r="F221" s="520"/>
      <c r="G221" s="658"/>
      <c r="H221" s="503" t="s">
        <v>659</v>
      </c>
      <c r="I221" s="590">
        <v>23</v>
      </c>
      <c r="J221" s="487">
        <f>G221*I221</f>
        <v>0</v>
      </c>
      <c r="K221" s="488">
        <f t="shared" si="42"/>
        <v>31.05</v>
      </c>
      <c r="L221" s="489">
        <f>G221*K221</f>
        <v>0</v>
      </c>
      <c r="P221" s="479">
        <v>0.35</v>
      </c>
      <c r="Q221" s="479">
        <v>0.35</v>
      </c>
    </row>
    <row r="222" spans="1:17" ht="14.1" customHeight="1" outlineLevel="1" x14ac:dyDescent="0.2">
      <c r="A222" s="480"/>
      <c r="B222" s="523"/>
      <c r="C222" s="482"/>
      <c r="D222" s="483" t="s">
        <v>4137</v>
      </c>
      <c r="E222" s="483" t="s">
        <v>4131</v>
      </c>
      <c r="F222" s="484" t="s">
        <v>4138</v>
      </c>
      <c r="G222" s="658"/>
      <c r="H222" s="484" t="s">
        <v>659</v>
      </c>
      <c r="I222" s="593">
        <v>70</v>
      </c>
      <c r="J222" s="487">
        <f t="shared" si="37"/>
        <v>0</v>
      </c>
      <c r="K222" s="488">
        <f t="shared" si="42"/>
        <v>94.5</v>
      </c>
      <c r="L222" s="489">
        <f t="shared" si="41"/>
        <v>0</v>
      </c>
      <c r="P222" s="479">
        <v>0.35</v>
      </c>
      <c r="Q222" s="479">
        <v>0.35</v>
      </c>
    </row>
    <row r="223" spans="1:17" ht="14.1" customHeight="1" outlineLevel="1" x14ac:dyDescent="0.2">
      <c r="A223" s="480"/>
      <c r="B223" s="523"/>
      <c r="C223" s="482"/>
      <c r="D223" s="483" t="s">
        <v>4139</v>
      </c>
      <c r="E223" s="519" t="s">
        <v>4131</v>
      </c>
      <c r="F223" s="484" t="s">
        <v>4140</v>
      </c>
      <c r="G223" s="658"/>
      <c r="H223" s="503" t="s">
        <v>664</v>
      </c>
      <c r="I223" s="593">
        <v>110</v>
      </c>
      <c r="J223" s="487">
        <f t="shared" si="37"/>
        <v>0</v>
      </c>
      <c r="K223" s="488">
        <f t="shared" si="42"/>
        <v>148.5</v>
      </c>
      <c r="L223" s="489">
        <f t="shared" si="41"/>
        <v>0</v>
      </c>
      <c r="P223" s="479">
        <v>0.35</v>
      </c>
      <c r="Q223" s="479">
        <v>0.35</v>
      </c>
    </row>
    <row r="224" spans="1:17" ht="14.1" customHeight="1" outlineLevel="1" x14ac:dyDescent="0.2">
      <c r="A224" s="480"/>
      <c r="B224" s="523"/>
      <c r="C224" s="482"/>
      <c r="D224" s="483" t="s">
        <v>4141</v>
      </c>
      <c r="E224" s="519" t="s">
        <v>4131</v>
      </c>
      <c r="F224" s="484" t="s">
        <v>4142</v>
      </c>
      <c r="G224" s="658"/>
      <c r="H224" s="484" t="s">
        <v>659</v>
      </c>
      <c r="I224" s="593">
        <v>15</v>
      </c>
      <c r="J224" s="487">
        <f t="shared" si="37"/>
        <v>0</v>
      </c>
      <c r="K224" s="488">
        <f t="shared" si="42"/>
        <v>20.25</v>
      </c>
      <c r="L224" s="489">
        <f t="shared" si="41"/>
        <v>0</v>
      </c>
      <c r="P224" s="479">
        <v>0.35</v>
      </c>
      <c r="Q224" s="479">
        <v>0.35</v>
      </c>
    </row>
    <row r="225" spans="1:19" ht="14.1" customHeight="1" outlineLevel="1" x14ac:dyDescent="0.2">
      <c r="A225" s="480"/>
      <c r="B225" s="523"/>
      <c r="C225" s="482"/>
      <c r="D225" s="483" t="s">
        <v>4143</v>
      </c>
      <c r="E225" s="519" t="s">
        <v>4131</v>
      </c>
      <c r="F225" s="484"/>
      <c r="G225" s="658"/>
      <c r="H225" s="484" t="s">
        <v>659</v>
      </c>
      <c r="I225" s="593">
        <v>2000</v>
      </c>
      <c r="J225" s="487">
        <f t="shared" si="37"/>
        <v>0</v>
      </c>
      <c r="K225" s="488">
        <f t="shared" si="42"/>
        <v>2700</v>
      </c>
      <c r="L225" s="489">
        <f t="shared" si="41"/>
        <v>0</v>
      </c>
      <c r="P225" s="479">
        <v>0.35</v>
      </c>
      <c r="Q225" s="479">
        <v>0.35</v>
      </c>
    </row>
    <row r="226" spans="1:19" ht="14.1" customHeight="1" outlineLevel="1" x14ac:dyDescent="0.2">
      <c r="A226" s="480"/>
      <c r="B226" s="523"/>
      <c r="C226" s="482"/>
      <c r="D226" s="483" t="s">
        <v>4144</v>
      </c>
      <c r="E226" s="483" t="s">
        <v>4131</v>
      </c>
      <c r="F226" s="484"/>
      <c r="G226" s="658"/>
      <c r="H226" s="484" t="s">
        <v>659</v>
      </c>
      <c r="I226" s="593">
        <v>210</v>
      </c>
      <c r="J226" s="487">
        <f t="shared" si="37"/>
        <v>0</v>
      </c>
      <c r="K226" s="488">
        <f t="shared" si="42"/>
        <v>283.5</v>
      </c>
      <c r="L226" s="489">
        <f t="shared" si="41"/>
        <v>0</v>
      </c>
      <c r="P226" s="479">
        <v>0.35</v>
      </c>
      <c r="Q226" s="479">
        <v>0.35</v>
      </c>
    </row>
    <row r="227" spans="1:19" ht="14.1" customHeight="1" outlineLevel="1" x14ac:dyDescent="0.2">
      <c r="A227" s="480"/>
      <c r="B227" s="523"/>
      <c r="C227" s="482"/>
      <c r="D227" s="483" t="s">
        <v>4145</v>
      </c>
      <c r="E227" s="483" t="s">
        <v>4131</v>
      </c>
      <c r="F227" s="484" t="s">
        <v>4146</v>
      </c>
      <c r="G227" s="658"/>
      <c r="H227" s="484" t="s">
        <v>659</v>
      </c>
      <c r="I227" s="593">
        <v>140</v>
      </c>
      <c r="J227" s="487">
        <f t="shared" si="37"/>
        <v>0</v>
      </c>
      <c r="K227" s="488">
        <f t="shared" si="42"/>
        <v>189</v>
      </c>
      <c r="L227" s="489">
        <f t="shared" si="41"/>
        <v>0</v>
      </c>
      <c r="P227" s="479">
        <v>0.35</v>
      </c>
      <c r="Q227" s="479">
        <v>0.35</v>
      </c>
    </row>
    <row r="228" spans="1:19" ht="14.1" customHeight="1" outlineLevel="1" x14ac:dyDescent="0.2">
      <c r="A228" s="480"/>
      <c r="B228" s="523"/>
      <c r="C228" s="482"/>
      <c r="D228" s="483" t="s">
        <v>4147</v>
      </c>
      <c r="E228" s="483"/>
      <c r="F228" s="484"/>
      <c r="G228" s="658"/>
      <c r="H228" s="484" t="s">
        <v>659</v>
      </c>
      <c r="I228" s="593">
        <v>700</v>
      </c>
      <c r="J228" s="487">
        <f t="shared" si="37"/>
        <v>0</v>
      </c>
      <c r="K228" s="488">
        <f t="shared" si="42"/>
        <v>945.00000000000011</v>
      </c>
      <c r="L228" s="489">
        <f t="shared" si="41"/>
        <v>0</v>
      </c>
      <c r="P228" s="479">
        <v>0.35</v>
      </c>
      <c r="Q228" s="479">
        <v>0.35</v>
      </c>
    </row>
    <row r="229" spans="1:19" ht="14.1" customHeight="1" outlineLevel="1" thickBot="1" x14ac:dyDescent="0.25">
      <c r="A229" s="480"/>
      <c r="B229" s="523"/>
      <c r="C229" s="482"/>
      <c r="D229" s="483"/>
      <c r="E229" s="483"/>
      <c r="F229" s="484"/>
      <c r="G229" s="658"/>
      <c r="H229" s="484" t="s">
        <v>659</v>
      </c>
      <c r="I229" s="594"/>
      <c r="J229" s="487">
        <f t="shared" si="37"/>
        <v>0</v>
      </c>
      <c r="K229" s="488">
        <f t="shared" si="42"/>
        <v>0</v>
      </c>
      <c r="L229" s="489">
        <f t="shared" ref="L229:L235" si="43">G229*K229</f>
        <v>0</v>
      </c>
      <c r="P229" s="479">
        <v>0.35</v>
      </c>
      <c r="Q229" s="479">
        <v>0.35</v>
      </c>
    </row>
    <row r="230" spans="1:19" ht="14.1" customHeight="1" thickBot="1" x14ac:dyDescent="0.25">
      <c r="A230" s="494"/>
      <c r="B230" s="542"/>
      <c r="C230" s="582"/>
      <c r="D230" s="817" t="s">
        <v>4032</v>
      </c>
      <c r="E230" s="817"/>
      <c r="F230" s="817"/>
      <c r="G230" s="642"/>
      <c r="H230" s="583"/>
      <c r="I230" s="678">
        <v>0.35</v>
      </c>
      <c r="J230" s="595"/>
      <c r="K230" s="595"/>
      <c r="L230" s="477">
        <f>IF(SUM(L231:L246)=0,0," ")</f>
        <v>0</v>
      </c>
      <c r="N230" s="478">
        <f>SUM(L231:L246)</f>
        <v>0</v>
      </c>
      <c r="P230" s="479">
        <v>0.35</v>
      </c>
      <c r="Q230" s="479">
        <v>0.35</v>
      </c>
      <c r="R230" s="479">
        <v>0.35</v>
      </c>
      <c r="S230" s="479">
        <v>0.5</v>
      </c>
    </row>
    <row r="231" spans="1:19" ht="14.1" customHeight="1" outlineLevel="1" x14ac:dyDescent="0.2">
      <c r="A231" s="672"/>
      <c r="B231" s="673"/>
      <c r="C231" s="674"/>
      <c r="D231" s="675"/>
      <c r="E231" s="643"/>
      <c r="F231" s="643"/>
      <c r="G231" s="658"/>
      <c r="H231" s="643" t="s">
        <v>659</v>
      </c>
      <c r="I231" s="676"/>
      <c r="J231" s="487">
        <f t="shared" si="37"/>
        <v>0</v>
      </c>
      <c r="K231" s="488">
        <f>I231*($I$230+1)</f>
        <v>0</v>
      </c>
      <c r="L231" s="489">
        <f t="shared" si="43"/>
        <v>0</v>
      </c>
    </row>
    <row r="232" spans="1:19" ht="14.1" customHeight="1" outlineLevel="1" x14ac:dyDescent="0.2">
      <c r="A232" s="672"/>
      <c r="B232" s="673"/>
      <c r="C232" s="674"/>
      <c r="D232" s="675"/>
      <c r="E232" s="643"/>
      <c r="F232" s="643"/>
      <c r="G232" s="658"/>
      <c r="H232" s="643" t="s">
        <v>659</v>
      </c>
      <c r="I232" s="677"/>
      <c r="J232" s="487">
        <f t="shared" si="37"/>
        <v>0</v>
      </c>
      <c r="K232" s="488">
        <f t="shared" ref="K232:K246" si="44">I232*($I$230+1)</f>
        <v>0</v>
      </c>
      <c r="L232" s="489">
        <f t="shared" si="43"/>
        <v>0</v>
      </c>
    </row>
    <row r="233" spans="1:19" ht="14.1" customHeight="1" outlineLevel="1" x14ac:dyDescent="0.2">
      <c r="A233" s="672"/>
      <c r="B233" s="673"/>
      <c r="C233" s="674"/>
      <c r="D233" s="675"/>
      <c r="E233" s="643"/>
      <c r="F233" s="643"/>
      <c r="G233" s="658"/>
      <c r="H233" s="643" t="s">
        <v>659</v>
      </c>
      <c r="I233" s="677"/>
      <c r="J233" s="487">
        <f t="shared" si="37"/>
        <v>0</v>
      </c>
      <c r="K233" s="488">
        <f t="shared" si="44"/>
        <v>0</v>
      </c>
      <c r="L233" s="489">
        <f t="shared" si="43"/>
        <v>0</v>
      </c>
    </row>
    <row r="234" spans="1:19" ht="14.1" customHeight="1" outlineLevel="1" x14ac:dyDescent="0.2">
      <c r="A234" s="672"/>
      <c r="B234" s="673"/>
      <c r="C234" s="674"/>
      <c r="D234" s="675"/>
      <c r="E234" s="643"/>
      <c r="F234" s="643"/>
      <c r="G234" s="658"/>
      <c r="H234" s="643" t="s">
        <v>659</v>
      </c>
      <c r="I234" s="677"/>
      <c r="J234" s="487">
        <f t="shared" si="37"/>
        <v>0</v>
      </c>
      <c r="K234" s="488">
        <f t="shared" si="44"/>
        <v>0</v>
      </c>
      <c r="L234" s="489">
        <f t="shared" si="43"/>
        <v>0</v>
      </c>
    </row>
    <row r="235" spans="1:19" ht="14.1" customHeight="1" outlineLevel="1" x14ac:dyDescent="0.2">
      <c r="A235" s="672"/>
      <c r="B235" s="673"/>
      <c r="C235" s="674"/>
      <c r="D235" s="675"/>
      <c r="E235" s="643"/>
      <c r="F235" s="643"/>
      <c r="G235" s="658"/>
      <c r="H235" s="643" t="s">
        <v>659</v>
      </c>
      <c r="I235" s="677"/>
      <c r="J235" s="487">
        <f t="shared" si="37"/>
        <v>0</v>
      </c>
      <c r="K235" s="488">
        <f t="shared" si="44"/>
        <v>0</v>
      </c>
      <c r="L235" s="489">
        <f t="shared" si="43"/>
        <v>0</v>
      </c>
    </row>
    <row r="236" spans="1:19" ht="14.1" customHeight="1" outlineLevel="1" x14ac:dyDescent="0.2">
      <c r="A236" s="672"/>
      <c r="B236" s="673"/>
      <c r="C236" s="674"/>
      <c r="D236" s="675"/>
      <c r="E236" s="643"/>
      <c r="F236" s="643"/>
      <c r="G236" s="658"/>
      <c r="H236" s="643" t="s">
        <v>659</v>
      </c>
      <c r="I236" s="677"/>
      <c r="J236" s="487">
        <f t="shared" si="37"/>
        <v>0</v>
      </c>
      <c r="K236" s="488">
        <f t="shared" si="44"/>
        <v>0</v>
      </c>
      <c r="L236" s="489">
        <f t="shared" si="41"/>
        <v>0</v>
      </c>
    </row>
    <row r="237" spans="1:19" ht="14.1" customHeight="1" outlineLevel="1" x14ac:dyDescent="0.2">
      <c r="A237" s="672"/>
      <c r="B237" s="673"/>
      <c r="C237" s="674"/>
      <c r="D237" s="675"/>
      <c r="E237" s="643"/>
      <c r="F237" s="643"/>
      <c r="G237" s="658"/>
      <c r="H237" s="643" t="s">
        <v>659</v>
      </c>
      <c r="I237" s="677"/>
      <c r="J237" s="487">
        <f t="shared" si="37"/>
        <v>0</v>
      </c>
      <c r="K237" s="488">
        <f t="shared" si="44"/>
        <v>0</v>
      </c>
      <c r="L237" s="489">
        <f t="shared" si="41"/>
        <v>0</v>
      </c>
    </row>
    <row r="238" spans="1:19" ht="14.1" customHeight="1" outlineLevel="1" x14ac:dyDescent="0.2">
      <c r="A238" s="672"/>
      <c r="B238" s="673"/>
      <c r="C238" s="674"/>
      <c r="D238" s="675"/>
      <c r="E238" s="643"/>
      <c r="F238" s="643"/>
      <c r="G238" s="658"/>
      <c r="H238" s="643" t="s">
        <v>659</v>
      </c>
      <c r="I238" s="677"/>
      <c r="J238" s="487">
        <f t="shared" si="37"/>
        <v>0</v>
      </c>
      <c r="K238" s="488">
        <f t="shared" si="44"/>
        <v>0</v>
      </c>
      <c r="L238" s="489">
        <f t="shared" si="41"/>
        <v>0</v>
      </c>
    </row>
    <row r="239" spans="1:19" ht="14.1" customHeight="1" outlineLevel="1" x14ac:dyDescent="0.2">
      <c r="A239" s="672"/>
      <c r="B239" s="673"/>
      <c r="C239" s="674"/>
      <c r="D239" s="675"/>
      <c r="E239" s="643"/>
      <c r="F239" s="643"/>
      <c r="G239" s="658"/>
      <c r="H239" s="643" t="s">
        <v>659</v>
      </c>
      <c r="I239" s="677"/>
      <c r="J239" s="487">
        <f t="shared" si="37"/>
        <v>0</v>
      </c>
      <c r="K239" s="488">
        <f t="shared" si="44"/>
        <v>0</v>
      </c>
      <c r="L239" s="489">
        <f t="shared" si="41"/>
        <v>0</v>
      </c>
    </row>
    <row r="240" spans="1:19" ht="14.1" customHeight="1" outlineLevel="1" x14ac:dyDescent="0.2">
      <c r="A240" s="672"/>
      <c r="B240" s="673"/>
      <c r="C240" s="674"/>
      <c r="D240" s="675"/>
      <c r="E240" s="643"/>
      <c r="F240" s="643"/>
      <c r="G240" s="658"/>
      <c r="H240" s="643" t="s">
        <v>659</v>
      </c>
      <c r="I240" s="677"/>
      <c r="J240" s="487">
        <f t="shared" si="37"/>
        <v>0</v>
      </c>
      <c r="K240" s="488">
        <f t="shared" si="44"/>
        <v>0</v>
      </c>
      <c r="L240" s="489">
        <f t="shared" si="41"/>
        <v>0</v>
      </c>
    </row>
    <row r="241" spans="1:12" ht="14.1" customHeight="1" outlineLevel="1" x14ac:dyDescent="0.2">
      <c r="A241" s="672"/>
      <c r="B241" s="673"/>
      <c r="C241" s="674"/>
      <c r="D241" s="675"/>
      <c r="E241" s="643"/>
      <c r="F241" s="643"/>
      <c r="G241" s="658"/>
      <c r="H241" s="643" t="s">
        <v>659</v>
      </c>
      <c r="I241" s="677"/>
      <c r="J241" s="487">
        <f t="shared" si="37"/>
        <v>0</v>
      </c>
      <c r="K241" s="488">
        <f t="shared" si="44"/>
        <v>0</v>
      </c>
      <c r="L241" s="489">
        <f t="shared" si="41"/>
        <v>0</v>
      </c>
    </row>
    <row r="242" spans="1:12" ht="14.1" customHeight="1" outlineLevel="1" x14ac:dyDescent="0.2">
      <c r="A242" s="672"/>
      <c r="B242" s="673"/>
      <c r="C242" s="674"/>
      <c r="D242" s="675"/>
      <c r="E242" s="643"/>
      <c r="F242" s="643"/>
      <c r="G242" s="658"/>
      <c r="H242" s="643" t="s">
        <v>659</v>
      </c>
      <c r="I242" s="677"/>
      <c r="J242" s="487">
        <f>G242*I242</f>
        <v>0</v>
      </c>
      <c r="K242" s="488">
        <f>I242*($I$230+1)</f>
        <v>0</v>
      </c>
      <c r="L242" s="489">
        <f>G242*K242</f>
        <v>0</v>
      </c>
    </row>
    <row r="243" spans="1:12" ht="14.1" customHeight="1" outlineLevel="1" x14ac:dyDescent="0.2">
      <c r="A243" s="672"/>
      <c r="B243" s="673"/>
      <c r="C243" s="674"/>
      <c r="D243" s="675"/>
      <c r="E243" s="643"/>
      <c r="F243" s="643"/>
      <c r="G243" s="658"/>
      <c r="H243" s="643" t="s">
        <v>659</v>
      </c>
      <c r="I243" s="677"/>
      <c r="J243" s="487">
        <f>G243*I243</f>
        <v>0</v>
      </c>
      <c r="K243" s="488">
        <f>I243*($I$230+1)</f>
        <v>0</v>
      </c>
      <c r="L243" s="489">
        <f>G243*K243</f>
        <v>0</v>
      </c>
    </row>
    <row r="244" spans="1:12" ht="14.1" customHeight="1" outlineLevel="1" x14ac:dyDescent="0.2">
      <c r="A244" s="672"/>
      <c r="B244" s="673"/>
      <c r="C244" s="674"/>
      <c r="D244" s="675"/>
      <c r="E244" s="643"/>
      <c r="F244" s="643"/>
      <c r="G244" s="658"/>
      <c r="H244" s="643" t="s">
        <v>659</v>
      </c>
      <c r="I244" s="677"/>
      <c r="J244" s="487">
        <f>G244*I244</f>
        <v>0</v>
      </c>
      <c r="K244" s="488">
        <f>I244*($I$230+1)</f>
        <v>0</v>
      </c>
      <c r="L244" s="489">
        <f>G244*K244</f>
        <v>0</v>
      </c>
    </row>
    <row r="245" spans="1:12" ht="14.1" customHeight="1" outlineLevel="1" x14ac:dyDescent="0.2">
      <c r="A245" s="672"/>
      <c r="B245" s="673"/>
      <c r="C245" s="674"/>
      <c r="D245" s="675"/>
      <c r="E245" s="643"/>
      <c r="F245" s="643"/>
      <c r="G245" s="658"/>
      <c r="H245" s="643" t="s">
        <v>659</v>
      </c>
      <c r="I245" s="677"/>
      <c r="J245" s="487">
        <f>G245*I245</f>
        <v>0</v>
      </c>
      <c r="K245" s="488">
        <f>I245*($I$230+1)</f>
        <v>0</v>
      </c>
      <c r="L245" s="489">
        <f>G245*K245</f>
        <v>0</v>
      </c>
    </row>
    <row r="246" spans="1:12" ht="14.1" customHeight="1" outlineLevel="1" x14ac:dyDescent="0.2">
      <c r="A246" s="672"/>
      <c r="B246" s="673"/>
      <c r="C246" s="674"/>
      <c r="D246" s="675"/>
      <c r="E246" s="643"/>
      <c r="F246" s="643"/>
      <c r="G246" s="658"/>
      <c r="H246" s="643" t="s">
        <v>659</v>
      </c>
      <c r="I246" s="677"/>
      <c r="J246" s="487">
        <f t="shared" si="37"/>
        <v>0</v>
      </c>
      <c r="K246" s="488">
        <f t="shared" si="44"/>
        <v>0</v>
      </c>
      <c r="L246" s="489">
        <f t="shared" si="41"/>
        <v>0</v>
      </c>
    </row>
    <row r="247" spans="1:12" ht="14.1" customHeight="1" x14ac:dyDescent="0.2">
      <c r="A247" s="596"/>
      <c r="B247" s="461"/>
      <c r="C247" s="597"/>
      <c r="D247" s="598"/>
      <c r="E247" s="599"/>
      <c r="F247" s="599"/>
      <c r="G247" s="600"/>
      <c r="H247" s="601"/>
      <c r="I247" s="602"/>
      <c r="J247" s="603"/>
      <c r="K247" s="604"/>
      <c r="L247" s="605"/>
    </row>
    <row r="248" spans="1:12" ht="14.1" customHeight="1" outlineLevel="1" thickBot="1" x14ac:dyDescent="0.25">
      <c r="A248" s="596"/>
      <c r="B248" s="461"/>
      <c r="C248" s="597"/>
      <c r="D248" s="598"/>
      <c r="E248" s="599"/>
      <c r="F248" s="599"/>
      <c r="G248" s="600"/>
      <c r="H248" s="606"/>
      <c r="I248" s="607"/>
      <c r="J248" s="608"/>
      <c r="K248" s="507"/>
      <c r="L248" s="609"/>
    </row>
    <row r="249" spans="1:12" ht="14.1" customHeight="1" outlineLevel="1" thickBot="1" x14ac:dyDescent="0.25">
      <c r="D249" s="611" t="s">
        <v>3258</v>
      </c>
      <c r="E249" s="612">
        <f>L259</f>
        <v>600</v>
      </c>
      <c r="H249" s="491"/>
      <c r="K249" s="507"/>
      <c r="L249" s="453"/>
    </row>
    <row r="250" spans="1:12" ht="14.1" customHeight="1" x14ac:dyDescent="0.2">
      <c r="D250" s="613"/>
      <c r="E250" s="614"/>
      <c r="H250" s="491"/>
      <c r="K250" s="507"/>
      <c r="L250" s="453"/>
    </row>
    <row r="251" spans="1:12" ht="14.1" customHeight="1" outlineLevel="1" x14ac:dyDescent="0.2">
      <c r="D251" s="613"/>
      <c r="E251" s="615">
        <f>K3-E249</f>
        <v>50</v>
      </c>
      <c r="I251" s="616" t="s">
        <v>4465</v>
      </c>
      <c r="J251" s="617">
        <f>SUM(J9:J246)</f>
        <v>0</v>
      </c>
      <c r="K251" s="533"/>
      <c r="L251" s="618">
        <f>SUM(L9:L246)</f>
        <v>0</v>
      </c>
    </row>
    <row r="252" spans="1:12" ht="14.1" customHeight="1" outlineLevel="1" x14ac:dyDescent="0.2">
      <c r="D252" s="613"/>
      <c r="E252" s="619"/>
      <c r="K252" s="533"/>
    </row>
    <row r="253" spans="1:12" outlineLevel="1" x14ac:dyDescent="0.2">
      <c r="F253" s="475"/>
      <c r="G253" s="475"/>
      <c r="H253" s="620" t="s">
        <v>1280</v>
      </c>
      <c r="K253" s="621" t="s">
        <v>3783</v>
      </c>
      <c r="L253" s="622">
        <f>L251</f>
        <v>0</v>
      </c>
    </row>
    <row r="254" spans="1:12" outlineLevel="1" x14ac:dyDescent="0.2">
      <c r="F254" s="475"/>
      <c r="G254" s="475"/>
      <c r="H254" s="623" t="s">
        <v>1271</v>
      </c>
      <c r="K254" s="621" t="s">
        <v>3783</v>
      </c>
      <c r="L254" s="624"/>
    </row>
    <row r="255" spans="1:12" ht="13.5" outlineLevel="1" thickBot="1" x14ac:dyDescent="0.25">
      <c r="F255" s="475"/>
      <c r="G255" s="475"/>
      <c r="H255" s="623"/>
      <c r="K255" s="621"/>
      <c r="L255" s="624"/>
    </row>
    <row r="256" spans="1:12" ht="13.5" outlineLevel="1" thickBot="1" x14ac:dyDescent="0.25">
      <c r="F256" s="475"/>
      <c r="G256" s="625"/>
      <c r="H256" s="623" t="s">
        <v>3785</v>
      </c>
      <c r="I256" s="626">
        <v>100</v>
      </c>
      <c r="J256" s="667">
        <v>1</v>
      </c>
      <c r="K256" s="621"/>
      <c r="L256" s="624">
        <f>J256*I256</f>
        <v>100</v>
      </c>
    </row>
    <row r="257" spans="5:12" outlineLevel="1" x14ac:dyDescent="0.2">
      <c r="F257" s="625"/>
      <c r="G257" s="625"/>
      <c r="H257" s="623" t="s">
        <v>3786</v>
      </c>
      <c r="J257" s="627">
        <v>1</v>
      </c>
      <c r="K257" s="628"/>
      <c r="L257" s="624">
        <v>500</v>
      </c>
    </row>
    <row r="258" spans="5:12" ht="13.5" outlineLevel="1" thickBot="1" x14ac:dyDescent="0.25">
      <c r="F258" s="625"/>
      <c r="G258" s="625"/>
      <c r="H258" s="629" t="s">
        <v>2014</v>
      </c>
      <c r="I258" s="666">
        <v>0.01</v>
      </c>
      <c r="L258" s="470">
        <f>CEILING(L253*I258,50)</f>
        <v>0</v>
      </c>
    </row>
    <row r="259" spans="5:12" ht="13.5" outlineLevel="1" thickBot="1" x14ac:dyDescent="0.25">
      <c r="F259" s="630"/>
      <c r="G259" s="630"/>
      <c r="H259" s="631" t="s">
        <v>3787</v>
      </c>
      <c r="K259" s="621" t="s">
        <v>3783</v>
      </c>
      <c r="L259" s="632">
        <f>CEILING(SUM(L253:L258),50)</f>
        <v>600</v>
      </c>
    </row>
    <row r="260" spans="5:12" outlineLevel="1" x14ac:dyDescent="0.2">
      <c r="F260" s="475"/>
      <c r="G260" s="475"/>
      <c r="H260" s="620" t="s">
        <v>3788</v>
      </c>
      <c r="K260" s="621" t="s">
        <v>3789</v>
      </c>
      <c r="L260" s="624">
        <f>N19</f>
        <v>0</v>
      </c>
    </row>
    <row r="261" spans="5:12" outlineLevel="1" x14ac:dyDescent="0.2">
      <c r="F261" s="475"/>
      <c r="G261" s="475"/>
      <c r="H261" s="620" t="s">
        <v>3790</v>
      </c>
      <c r="K261" s="621" t="s">
        <v>3791</v>
      </c>
      <c r="L261" s="624">
        <f>расщётка!C119</f>
        <v>0</v>
      </c>
    </row>
    <row r="262" spans="5:12" outlineLevel="1" x14ac:dyDescent="0.2">
      <c r="F262" s="475"/>
      <c r="G262" s="475"/>
      <c r="H262" s="620" t="s">
        <v>3792</v>
      </c>
      <c r="K262" s="621" t="s">
        <v>3783</v>
      </c>
      <c r="L262" s="633" t="e">
        <f>L259/L260</f>
        <v>#DIV/0!</v>
      </c>
    </row>
    <row r="263" spans="5:12" outlineLevel="1" x14ac:dyDescent="0.2">
      <c r="H263" s="620" t="s">
        <v>3793</v>
      </c>
      <c r="K263" s="621" t="s">
        <v>3783</v>
      </c>
      <c r="L263" s="633" t="e">
        <f>L259/L261</f>
        <v>#DIV/0!</v>
      </c>
    </row>
    <row r="264" spans="5:12" outlineLevel="1" x14ac:dyDescent="0.2">
      <c r="H264" s="634" t="s">
        <v>2581</v>
      </c>
      <c r="I264" s="664">
        <v>0.05</v>
      </c>
      <c r="L264" s="470">
        <f>CEILING(L259*I264,50)</f>
        <v>50</v>
      </c>
    </row>
    <row r="265" spans="5:12" ht="13.5" outlineLevel="1" thickBot="1" x14ac:dyDescent="0.25">
      <c r="G265" s="448"/>
      <c r="H265" s="635" t="s">
        <v>4123</v>
      </c>
      <c r="I265" s="665">
        <v>0</v>
      </c>
      <c r="J265" s="636"/>
      <c r="K265" s="455"/>
      <c r="L265" s="470">
        <f>CEILING(L259*I265,50)</f>
        <v>0</v>
      </c>
    </row>
    <row r="266" spans="5:12" ht="13.5" outlineLevel="1" thickBot="1" x14ac:dyDescent="0.25">
      <c r="F266" s="599"/>
      <c r="G266" s="637"/>
      <c r="H266" s="638" t="s">
        <v>2015</v>
      </c>
      <c r="I266" s="639"/>
      <c r="K266" s="640"/>
      <c r="L266" s="641">
        <f>CEILING(L259++L264+L265,50)</f>
        <v>650</v>
      </c>
    </row>
    <row r="267" spans="5:12" outlineLevel="1" x14ac:dyDescent="0.2">
      <c r="F267" s="599"/>
    </row>
    <row r="269" spans="5:12" x14ac:dyDescent="0.2">
      <c r="E269" s="599"/>
    </row>
  </sheetData>
  <sheetProtection password="B5F7" sheet="1" objects="1" scenarios="1" sort="0" autoFilter="0"/>
  <autoFilter ref="L7:L266"/>
  <mergeCells count="23">
    <mergeCell ref="D39:F39"/>
    <mergeCell ref="A1:E1"/>
    <mergeCell ref="F1:L1"/>
    <mergeCell ref="E4:H4"/>
    <mergeCell ref="D8:F8"/>
    <mergeCell ref="D20:F20"/>
    <mergeCell ref="D86:F86"/>
    <mergeCell ref="D46:F46"/>
    <mergeCell ref="D51:F51"/>
    <mergeCell ref="D74:F74"/>
    <mergeCell ref="D89:F89"/>
    <mergeCell ref="D29:F29"/>
    <mergeCell ref="K4:L4"/>
    <mergeCell ref="K3:L3"/>
    <mergeCell ref="E3:H3"/>
    <mergeCell ref="G5:H5"/>
    <mergeCell ref="D199:F199"/>
    <mergeCell ref="D230:F230"/>
    <mergeCell ref="D117:F117"/>
    <mergeCell ref="D126:F126"/>
    <mergeCell ref="D197:F197"/>
    <mergeCell ref="D180:F180"/>
    <mergeCell ref="D190:F190"/>
  </mergeCells>
  <phoneticPr fontId="3" type="noConversion"/>
  <conditionalFormatting sqref="I265:J265 L253 J247:J248 L247:L248 I264 I258">
    <cfRule type="cellIs" priority="1" stopIfTrue="1" operator="notEqual">
      <formula>0</formula>
    </cfRule>
  </conditionalFormatting>
  <hyperlinks>
    <hyperlink ref="F1:L1" r:id="rId1" display="konstruktor.3dn.ru"/>
  </hyperlinks>
  <pageMargins left="0.25" right="0.24" top="0.39370078740157483" bottom="0.98425196850393704" header="0.19" footer="0.51181102362204722"/>
  <pageSetup paperSize="9" scale="61" fitToHeight="3" orientation="portrait" verticalDpi="300" r:id="rId2"/>
  <headerFooter alignWithMargins="0">
    <oddHeader>&amp;L&amp;D&amp;Rвып. Кондратов Д.С.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R145"/>
  <sheetViews>
    <sheetView zoomScale="90" workbookViewId="0"/>
  </sheetViews>
  <sheetFormatPr defaultColWidth="9" defaultRowHeight="12.75" x14ac:dyDescent="0.2"/>
  <cols>
    <col min="1" max="1" width="28" style="447" customWidth="1"/>
    <col min="2" max="4" width="9.85546875" style="447" customWidth="1"/>
    <col min="5" max="5" width="9.85546875" style="781" customWidth="1"/>
    <col min="6" max="10" width="9.85546875" style="447" customWidth="1"/>
    <col min="11" max="11" width="12" style="447" customWidth="1"/>
    <col min="12" max="12" width="2.42578125" style="447" customWidth="1"/>
    <col min="13" max="13" width="9.5703125" style="447" customWidth="1"/>
    <col min="14" max="14" width="15.42578125" style="447" customWidth="1"/>
    <col min="15" max="15" width="11.5703125" style="447" customWidth="1"/>
    <col min="16" max="16" width="7.28515625" style="447" bestFit="1" customWidth="1"/>
    <col min="17" max="17" width="9.140625" style="447" bestFit="1" customWidth="1"/>
    <col min="18" max="18" width="10.42578125" style="447" customWidth="1"/>
    <col min="19" max="16384" width="9" style="447"/>
  </cols>
  <sheetData>
    <row r="1" spans="1:18" x14ac:dyDescent="0.2">
      <c r="A1" s="683"/>
      <c r="B1" s="683"/>
      <c r="C1" s="683"/>
      <c r="D1" s="683"/>
      <c r="E1" s="683"/>
      <c r="F1" s="683"/>
      <c r="G1" s="683"/>
      <c r="H1" s="683"/>
      <c r="I1" s="683"/>
      <c r="J1" s="684"/>
      <c r="K1" s="685">
        <f>общее!L259</f>
        <v>600</v>
      </c>
      <c r="L1" s="686"/>
      <c r="M1" s="687"/>
      <c r="N1" s="688"/>
      <c r="O1" s="688"/>
      <c r="P1" s="688"/>
      <c r="Q1" s="688"/>
      <c r="R1" s="688"/>
    </row>
    <row r="2" spans="1:18" x14ac:dyDescent="0.2">
      <c r="A2" s="689" t="s">
        <v>3259</v>
      </c>
      <c r="B2" s="683"/>
      <c r="C2" s="683"/>
      <c r="D2" s="683"/>
      <c r="E2" s="683"/>
      <c r="F2" s="683"/>
      <c r="G2" s="683"/>
      <c r="H2" s="683"/>
      <c r="I2" s="683"/>
      <c r="J2" s="684"/>
      <c r="K2" s="683"/>
      <c r="L2" s="686"/>
      <c r="M2" s="687"/>
      <c r="N2" s="688"/>
      <c r="O2" s="690"/>
      <c r="P2" s="691"/>
      <c r="Q2" s="691"/>
      <c r="R2" s="691"/>
    </row>
    <row r="3" spans="1:18" ht="13.5" thickBot="1" x14ac:dyDescent="0.25">
      <c r="A3" s="692"/>
      <c r="B3" s="693" t="s">
        <v>3237</v>
      </c>
      <c r="C3" s="693" t="s">
        <v>678</v>
      </c>
      <c r="D3" s="693" t="s">
        <v>679</v>
      </c>
      <c r="E3" s="693" t="s">
        <v>3260</v>
      </c>
      <c r="F3" s="694" t="s">
        <v>3261</v>
      </c>
      <c r="G3" s="694" t="s">
        <v>3262</v>
      </c>
      <c r="H3" s="694" t="s">
        <v>4029</v>
      </c>
      <c r="I3" s="695" t="s">
        <v>4025</v>
      </c>
      <c r="J3" s="696" t="s">
        <v>3784</v>
      </c>
      <c r="K3" s="448"/>
      <c r="L3" s="637"/>
      <c r="M3" s="583"/>
      <c r="N3" s="697" t="s">
        <v>677</v>
      </c>
      <c r="O3" s="698"/>
      <c r="P3" s="699"/>
    </row>
    <row r="4" spans="1:18" ht="13.5" thickBot="1" x14ac:dyDescent="0.25">
      <c r="A4" s="700" t="s">
        <v>3263</v>
      </c>
      <c r="B4" s="801"/>
      <c r="C4" s="801"/>
      <c r="D4" s="801"/>
      <c r="E4" s="801"/>
      <c r="F4" s="801"/>
      <c r="G4" s="801"/>
      <c r="H4" s="801"/>
      <c r="I4" s="801"/>
      <c r="J4" s="701">
        <f>B4*B19+C4*C19+D4*D19+E4*E19+F4*F19+G4*G19+H4*H19+O4</f>
        <v>0</v>
      </c>
      <c r="K4" s="683" t="s">
        <v>3264</v>
      </c>
      <c r="L4" s="686"/>
      <c r="M4" s="687"/>
      <c r="N4" s="700" t="s">
        <v>3263</v>
      </c>
      <c r="O4" s="801"/>
      <c r="P4" s="702"/>
    </row>
    <row r="5" spans="1:18" x14ac:dyDescent="0.2">
      <c r="A5" s="700" t="s">
        <v>3265</v>
      </c>
      <c r="B5" s="801"/>
      <c r="C5" s="801"/>
      <c r="D5" s="801"/>
      <c r="E5" s="801"/>
      <c r="F5" s="801"/>
      <c r="G5" s="801"/>
      <c r="H5" s="801"/>
      <c r="I5" s="801"/>
      <c r="J5" s="703"/>
      <c r="K5" s="683"/>
      <c r="L5" s="686"/>
      <c r="M5" s="687"/>
      <c r="N5" s="700" t="s">
        <v>3265</v>
      </c>
      <c r="O5" s="801"/>
      <c r="P5" s="702"/>
    </row>
    <row r="6" spans="1:18" s="475" customFormat="1" x14ac:dyDescent="0.2">
      <c r="A6" s="700" t="s">
        <v>3735</v>
      </c>
      <c r="B6" s="801"/>
      <c r="C6" s="801"/>
      <c r="D6" s="801"/>
      <c r="E6" s="801"/>
      <c r="F6" s="801"/>
      <c r="G6" s="801"/>
      <c r="H6" s="801"/>
      <c r="I6" s="801"/>
      <c r="J6" s="700"/>
      <c r="K6" s="683"/>
      <c r="L6" s="686"/>
      <c r="M6" s="687"/>
      <c r="N6" s="700" t="s">
        <v>3736</v>
      </c>
      <c r="O6" s="801"/>
      <c r="P6" s="688"/>
    </row>
    <row r="7" spans="1:18" x14ac:dyDescent="0.2">
      <c r="A7" s="700" t="s">
        <v>3745</v>
      </c>
      <c r="B7" s="801"/>
      <c r="C7" s="801"/>
      <c r="D7" s="801"/>
      <c r="E7" s="801"/>
      <c r="F7" s="801"/>
      <c r="G7" s="801"/>
      <c r="H7" s="801"/>
      <c r="I7" s="802"/>
      <c r="J7" s="700"/>
      <c r="K7" s="684"/>
      <c r="L7" s="686"/>
      <c r="M7" s="687"/>
      <c r="N7" s="704" t="s">
        <v>3746</v>
      </c>
      <c r="O7" s="705">
        <f>(O4*O6*(2+O11)+O5*O8*2)/1000000</f>
        <v>0</v>
      </c>
      <c r="P7" s="706"/>
    </row>
    <row r="8" spans="1:18" x14ac:dyDescent="0.2">
      <c r="A8" s="700" t="s">
        <v>3737</v>
      </c>
      <c r="B8" s="707">
        <f>IF(B7=0,0,B4)</f>
        <v>0</v>
      </c>
      <c r="C8" s="707">
        <f t="shared" ref="C8:I8" si="0">IF(C7=0,0,C4)</f>
        <v>0</v>
      </c>
      <c r="D8" s="707">
        <f t="shared" si="0"/>
        <v>0</v>
      </c>
      <c r="E8" s="707">
        <f t="shared" si="0"/>
        <v>0</v>
      </c>
      <c r="F8" s="707">
        <f t="shared" si="0"/>
        <v>0</v>
      </c>
      <c r="G8" s="707">
        <f t="shared" si="0"/>
        <v>0</v>
      </c>
      <c r="H8" s="707">
        <f t="shared" si="0"/>
        <v>0</v>
      </c>
      <c r="I8" s="707">
        <f t="shared" si="0"/>
        <v>0</v>
      </c>
      <c r="J8" s="700"/>
      <c r="K8" s="683"/>
      <c r="L8" s="686"/>
      <c r="M8" s="687"/>
      <c r="N8" s="700" t="s">
        <v>3735</v>
      </c>
      <c r="O8" s="801"/>
      <c r="P8" s="688"/>
    </row>
    <row r="9" spans="1:18" x14ac:dyDescent="0.2">
      <c r="A9" s="700" t="s">
        <v>3738</v>
      </c>
      <c r="B9" s="707">
        <f>IF(B7=0,0,B5-B12-B11)</f>
        <v>0</v>
      </c>
      <c r="C9" s="707">
        <f t="shared" ref="C9:I9" si="1">IF(C7=0,0,C5-C12)</f>
        <v>0</v>
      </c>
      <c r="D9" s="707">
        <f t="shared" si="1"/>
        <v>0</v>
      </c>
      <c r="E9" s="707">
        <f t="shared" si="1"/>
        <v>0</v>
      </c>
      <c r="F9" s="707">
        <f t="shared" si="1"/>
        <v>0</v>
      </c>
      <c r="G9" s="707">
        <f t="shared" si="1"/>
        <v>0</v>
      </c>
      <c r="H9" s="707">
        <f t="shared" si="1"/>
        <v>0</v>
      </c>
      <c r="I9" s="707">
        <f t="shared" si="1"/>
        <v>0</v>
      </c>
      <c r="J9" s="700"/>
      <c r="K9" s="683"/>
      <c r="L9" s="686"/>
      <c r="M9" s="687"/>
      <c r="N9" s="704" t="s">
        <v>3739</v>
      </c>
      <c r="O9" s="704">
        <v>16</v>
      </c>
      <c r="P9" s="702"/>
    </row>
    <row r="10" spans="1:18" x14ac:dyDescent="0.2">
      <c r="A10" s="708" t="s">
        <v>3740</v>
      </c>
      <c r="B10" s="803"/>
      <c r="C10" s="803"/>
      <c r="D10" s="803"/>
      <c r="E10" s="803"/>
      <c r="F10" s="803"/>
      <c r="G10" s="803"/>
      <c r="H10" s="803"/>
      <c r="I10" s="804"/>
      <c r="J10" s="708"/>
      <c r="K10" s="709"/>
      <c r="L10" s="686"/>
      <c r="M10" s="687"/>
      <c r="N10" s="704" t="s">
        <v>3741</v>
      </c>
      <c r="O10" s="810"/>
      <c r="P10" s="702"/>
    </row>
    <row r="11" spans="1:18" x14ac:dyDescent="0.2">
      <c r="A11" s="708" t="s">
        <v>3742</v>
      </c>
      <c r="B11" s="803"/>
      <c r="C11" s="803"/>
      <c r="D11" s="803"/>
      <c r="E11" s="803"/>
      <c r="F11" s="803"/>
      <c r="G11" s="803"/>
      <c r="H11" s="803"/>
      <c r="I11" s="804"/>
      <c r="J11" s="700"/>
      <c r="K11" s="683"/>
      <c r="L11" s="686"/>
      <c r="M11" s="687"/>
      <c r="N11" s="700" t="s">
        <v>3743</v>
      </c>
      <c r="O11" s="801"/>
      <c r="P11" s="688"/>
    </row>
    <row r="12" spans="1:18" x14ac:dyDescent="0.2">
      <c r="A12" s="700" t="s">
        <v>4028</v>
      </c>
      <c r="B12" s="801"/>
      <c r="C12" s="801"/>
      <c r="D12" s="801"/>
      <c r="E12" s="801"/>
      <c r="F12" s="801"/>
      <c r="G12" s="801"/>
      <c r="H12" s="801"/>
      <c r="I12" s="802"/>
      <c r="J12" s="700"/>
      <c r="K12" s="683"/>
      <c r="L12" s="686"/>
      <c r="M12" s="687"/>
      <c r="N12" s="700" t="s">
        <v>3744</v>
      </c>
      <c r="O12" s="811"/>
      <c r="P12" s="706"/>
    </row>
    <row r="13" spans="1:18" x14ac:dyDescent="0.2">
      <c r="A13" s="704" t="s">
        <v>3739</v>
      </c>
      <c r="B13" s="710">
        <v>16</v>
      </c>
      <c r="C13" s="710">
        <v>16</v>
      </c>
      <c r="D13" s="710">
        <v>16</v>
      </c>
      <c r="E13" s="710">
        <v>16</v>
      </c>
      <c r="F13" s="710">
        <v>16</v>
      </c>
      <c r="G13" s="710">
        <v>16</v>
      </c>
      <c r="H13" s="710">
        <v>16</v>
      </c>
      <c r="I13" s="710">
        <v>16</v>
      </c>
      <c r="J13" s="700"/>
      <c r="K13" s="683"/>
      <c r="L13" s="686"/>
      <c r="M13" s="687"/>
      <c r="N13" s="711"/>
      <c r="O13" s="712"/>
      <c r="P13" s="706"/>
    </row>
    <row r="14" spans="1:18" x14ac:dyDescent="0.2">
      <c r="A14" s="700" t="s">
        <v>3747</v>
      </c>
      <c r="B14" s="801"/>
      <c r="C14" s="801"/>
      <c r="D14" s="801"/>
      <c r="E14" s="801"/>
      <c r="F14" s="801"/>
      <c r="G14" s="801"/>
      <c r="H14" s="801"/>
      <c r="I14" s="802"/>
      <c r="J14" s="700">
        <f>SUM(B14:I14)</f>
        <v>0</v>
      </c>
      <c r="K14" s="683"/>
      <c r="L14" s="686"/>
      <c r="M14" s="687"/>
      <c r="N14" s="704" t="s">
        <v>3748</v>
      </c>
      <c r="O14" s="705">
        <f>O4*O5*2/1000000</f>
        <v>0</v>
      </c>
      <c r="P14" s="688"/>
    </row>
    <row r="15" spans="1:18" x14ac:dyDescent="0.2">
      <c r="A15" s="700" t="s">
        <v>3749</v>
      </c>
      <c r="B15" s="801"/>
      <c r="C15" s="801"/>
      <c r="D15" s="801"/>
      <c r="E15" s="801"/>
      <c r="F15" s="801"/>
      <c r="G15" s="801"/>
      <c r="H15" s="801"/>
      <c r="I15" s="802"/>
      <c r="J15" s="700"/>
      <c r="K15" s="683"/>
      <c r="L15" s="686"/>
      <c r="M15" s="687"/>
      <c r="N15" s="704" t="s">
        <v>1252</v>
      </c>
      <c r="O15" s="705">
        <f>((O4-O8)^2+(O6-O8)^2)^0.5*O5/1000000</f>
        <v>0</v>
      </c>
      <c r="P15" s="688"/>
    </row>
    <row r="16" spans="1:18" x14ac:dyDescent="0.2">
      <c r="A16" s="713" t="s">
        <v>1255</v>
      </c>
      <c r="B16" s="801"/>
      <c r="C16" s="801"/>
      <c r="D16" s="801"/>
      <c r="E16" s="801"/>
      <c r="F16" s="801"/>
      <c r="G16" s="801"/>
      <c r="H16" s="801"/>
      <c r="I16" s="801"/>
      <c r="J16" s="714"/>
      <c r="K16" s="715"/>
      <c r="L16" s="686"/>
      <c r="M16" s="687"/>
      <c r="N16" s="683"/>
      <c r="O16" s="683"/>
      <c r="P16" s="688"/>
    </row>
    <row r="17" spans="1:18" x14ac:dyDescent="0.2">
      <c r="A17" s="713" t="s">
        <v>1253</v>
      </c>
      <c r="B17" s="707">
        <f>IF(B16=0,0,B4)</f>
        <v>0</v>
      </c>
      <c r="C17" s="707">
        <f t="shared" ref="C17:I17" si="2">IF(C16=0,0,C4)</f>
        <v>0</v>
      </c>
      <c r="D17" s="707">
        <f t="shared" si="2"/>
        <v>0</v>
      </c>
      <c r="E17" s="707">
        <f t="shared" si="2"/>
        <v>0</v>
      </c>
      <c r="F17" s="707">
        <f t="shared" si="2"/>
        <v>0</v>
      </c>
      <c r="G17" s="707">
        <f t="shared" si="2"/>
        <v>0</v>
      </c>
      <c r="H17" s="707">
        <f t="shared" si="2"/>
        <v>0</v>
      </c>
      <c r="I17" s="707">
        <f t="shared" si="2"/>
        <v>0</v>
      </c>
      <c r="J17" s="714"/>
      <c r="K17" s="715"/>
      <c r="L17" s="686"/>
      <c r="M17" s="687"/>
      <c r="N17" s="704" t="s">
        <v>1254</v>
      </c>
      <c r="O17" s="704">
        <f>2*O10</f>
        <v>0</v>
      </c>
      <c r="P17" s="688"/>
      <c r="Q17" s="688"/>
      <c r="R17" s="688"/>
    </row>
    <row r="18" spans="1:18" x14ac:dyDescent="0.2">
      <c r="A18" s="713" t="s">
        <v>4023</v>
      </c>
      <c r="B18" s="707">
        <f>IF(B16=0,0,(B5-B9-B12))</f>
        <v>0</v>
      </c>
      <c r="C18" s="707">
        <f t="shared" ref="C18:H18" si="3">IF(C16=0,0,(C5-C9-C12))</f>
        <v>0</v>
      </c>
      <c r="D18" s="707">
        <f t="shared" si="3"/>
        <v>0</v>
      </c>
      <c r="E18" s="707">
        <f t="shared" si="3"/>
        <v>0</v>
      </c>
      <c r="F18" s="707">
        <f t="shared" si="3"/>
        <v>0</v>
      </c>
      <c r="G18" s="707">
        <f t="shared" si="3"/>
        <v>0</v>
      </c>
      <c r="H18" s="707">
        <f t="shared" si="3"/>
        <v>0</v>
      </c>
      <c r="I18" s="707">
        <f>IF(I16=0,0,(I5-I9-I12))</f>
        <v>0</v>
      </c>
      <c r="J18" s="714"/>
      <c r="K18" s="715"/>
      <c r="L18" s="686"/>
      <c r="M18" s="687"/>
      <c r="N18" s="704" t="s">
        <v>1256</v>
      </c>
      <c r="O18" s="704">
        <v>16</v>
      </c>
      <c r="P18" s="688"/>
      <c r="Q18" s="688"/>
      <c r="R18" s="688"/>
    </row>
    <row r="19" spans="1:18" x14ac:dyDescent="0.2">
      <c r="A19" s="700" t="s">
        <v>3744</v>
      </c>
      <c r="B19" s="801"/>
      <c r="C19" s="801"/>
      <c r="D19" s="801"/>
      <c r="E19" s="801"/>
      <c r="F19" s="801"/>
      <c r="G19" s="801"/>
      <c r="H19" s="801"/>
      <c r="I19" s="801"/>
      <c r="J19" s="700">
        <f>SUM(B19:I19)+O12</f>
        <v>0</v>
      </c>
      <c r="K19" s="683"/>
      <c r="L19" s="686"/>
      <c r="M19" s="687"/>
      <c r="N19" s="704" t="s">
        <v>4179</v>
      </c>
      <c r="O19" s="704">
        <v>4</v>
      </c>
      <c r="P19" s="683"/>
      <c r="Q19" s="688"/>
      <c r="R19" s="688"/>
    </row>
    <row r="20" spans="1:18" x14ac:dyDescent="0.2">
      <c r="A20" s="704"/>
      <c r="B20" s="704"/>
      <c r="C20" s="704"/>
      <c r="D20" s="704"/>
      <c r="E20" s="704"/>
      <c r="F20" s="704"/>
      <c r="G20" s="704"/>
      <c r="H20" s="704"/>
      <c r="I20" s="716"/>
      <c r="J20" s="700"/>
      <c r="K20" s="683"/>
      <c r="L20" s="686"/>
      <c r="M20" s="687"/>
      <c r="N20" s="704" t="s">
        <v>1257</v>
      </c>
      <c r="O20" s="704">
        <f>O10</f>
        <v>0</v>
      </c>
      <c r="P20" s="683"/>
      <c r="Q20" s="702"/>
      <c r="R20" s="706"/>
    </row>
    <row r="21" spans="1:18" x14ac:dyDescent="0.2">
      <c r="A21" s="700" t="s">
        <v>3746</v>
      </c>
      <c r="B21" s="717">
        <f>(B5*B6*B15+B4*B6*(2+B14)+B4*B12)*B19/1000000</f>
        <v>0</v>
      </c>
      <c r="C21" s="717">
        <f t="shared" ref="C21:H21" si="4">(C5*C6*C15+C4*C6*(2+C14)+C4*C12)*C19/1000000</f>
        <v>0</v>
      </c>
      <c r="D21" s="717">
        <f t="shared" si="4"/>
        <v>0</v>
      </c>
      <c r="E21" s="717">
        <f t="shared" si="4"/>
        <v>0</v>
      </c>
      <c r="F21" s="717">
        <f t="shared" si="4"/>
        <v>0</v>
      </c>
      <c r="G21" s="717">
        <f t="shared" si="4"/>
        <v>0</v>
      </c>
      <c r="H21" s="717">
        <f t="shared" si="4"/>
        <v>0</v>
      </c>
      <c r="I21" s="718">
        <f>((I5*I6*I15+I4*I6*(2+I14)+I4*I12+I4*I5)*I19)/1000000</f>
        <v>0</v>
      </c>
      <c r="J21" s="719">
        <f>SUM(B21:I21)</f>
        <v>0</v>
      </c>
      <c r="K21" s="683"/>
      <c r="L21" s="686"/>
      <c r="M21" s="687"/>
      <c r="N21" s="720" t="s">
        <v>1258</v>
      </c>
      <c r="O21" s="704">
        <f>(O4*(2+O11)+O5*2)/1000</f>
        <v>0</v>
      </c>
      <c r="P21" s="688"/>
      <c r="Q21" s="688"/>
      <c r="R21" s="688"/>
    </row>
    <row r="22" spans="1:18" x14ac:dyDescent="0.2">
      <c r="A22" s="714" t="s">
        <v>4024</v>
      </c>
      <c r="B22" s="721">
        <f>(B18*0.7+B6*B16)*B17*B19/1000000</f>
        <v>0</v>
      </c>
      <c r="C22" s="721">
        <f t="shared" ref="C22:I22" si="5">(C18*0.7+C6*C16)*C17*C19/1000000</f>
        <v>0</v>
      </c>
      <c r="D22" s="721">
        <f t="shared" si="5"/>
        <v>0</v>
      </c>
      <c r="E22" s="721">
        <f t="shared" si="5"/>
        <v>0</v>
      </c>
      <c r="F22" s="721">
        <f t="shared" si="5"/>
        <v>0</v>
      </c>
      <c r="G22" s="721">
        <f t="shared" si="5"/>
        <v>0</v>
      </c>
      <c r="H22" s="721">
        <f t="shared" si="5"/>
        <v>0</v>
      </c>
      <c r="I22" s="721">
        <f t="shared" si="5"/>
        <v>0</v>
      </c>
      <c r="J22" s="722">
        <f>SUM(B22:I22)</f>
        <v>0</v>
      </c>
      <c r="K22" s="715"/>
      <c r="L22" s="686"/>
      <c r="M22" s="687"/>
      <c r="N22" s="720" t="s">
        <v>1259</v>
      </c>
      <c r="O22" s="704">
        <f>(O4*2+O5*2)/1000</f>
        <v>0</v>
      </c>
      <c r="P22" s="688"/>
      <c r="Q22" s="688"/>
      <c r="R22" s="688"/>
    </row>
    <row r="23" spans="1:18" x14ac:dyDescent="0.2">
      <c r="A23" s="700" t="s">
        <v>3748</v>
      </c>
      <c r="B23" s="723">
        <f>(B4*B5)*B19/1000000+(B17*B6*B16)*B19/1000000</f>
        <v>0</v>
      </c>
      <c r="C23" s="723">
        <f t="shared" ref="C23:H23" si="6">(C4*C5)*C19/1000000+(C17*C6*C16)*C19/1000000</f>
        <v>0</v>
      </c>
      <c r="D23" s="723">
        <f t="shared" si="6"/>
        <v>0</v>
      </c>
      <c r="E23" s="723">
        <f t="shared" si="6"/>
        <v>0</v>
      </c>
      <c r="F23" s="723">
        <f t="shared" si="6"/>
        <v>0</v>
      </c>
      <c r="G23" s="723">
        <f t="shared" si="6"/>
        <v>0</v>
      </c>
      <c r="H23" s="723">
        <f t="shared" si="6"/>
        <v>0</v>
      </c>
      <c r="I23" s="724">
        <f>(I17*I6*I16)*I19/1000000</f>
        <v>0</v>
      </c>
      <c r="J23" s="719">
        <f>SUM(B23:I23)</f>
        <v>0</v>
      </c>
      <c r="K23" s="683"/>
      <c r="L23" s="686"/>
      <c r="M23" s="687"/>
      <c r="N23" s="688"/>
      <c r="O23" s="688"/>
      <c r="P23" s="688"/>
      <c r="Q23" s="688"/>
      <c r="R23" s="688"/>
    </row>
    <row r="24" spans="1:18" x14ac:dyDescent="0.2">
      <c r="A24" s="700" t="s">
        <v>1252</v>
      </c>
      <c r="B24" s="723">
        <f>(B8*B9)*B19/1000000+(B17*B18)*B19/1000000</f>
        <v>0</v>
      </c>
      <c r="C24" s="723">
        <f t="shared" ref="C24:I24" si="7">(C8*C9)*C19/1000000+(C17*C18)*C19/1000000</f>
        <v>0</v>
      </c>
      <c r="D24" s="723">
        <f t="shared" si="7"/>
        <v>0</v>
      </c>
      <c r="E24" s="723">
        <f t="shared" si="7"/>
        <v>0</v>
      </c>
      <c r="F24" s="723">
        <f t="shared" si="7"/>
        <v>0</v>
      </c>
      <c r="G24" s="723">
        <f t="shared" si="7"/>
        <v>0</v>
      </c>
      <c r="H24" s="723">
        <f t="shared" si="7"/>
        <v>0</v>
      </c>
      <c r="I24" s="723">
        <f t="shared" si="7"/>
        <v>0</v>
      </c>
      <c r="J24" s="719">
        <f>SUM(B24:I24)</f>
        <v>0</v>
      </c>
      <c r="K24" s="709"/>
      <c r="L24" s="686"/>
      <c r="M24" s="687"/>
      <c r="N24" s="725" t="s">
        <v>1260</v>
      </c>
      <c r="O24" s="726" t="e">
        <f>ROUND(общее!L262*(O7+O15), -1)</f>
        <v>#DIV/0!</v>
      </c>
      <c r="P24" s="688"/>
      <c r="Q24" s="688"/>
      <c r="R24" s="688"/>
    </row>
    <row r="25" spans="1:18" x14ac:dyDescent="0.2">
      <c r="A25" s="708" t="s">
        <v>1261</v>
      </c>
      <c r="B25" s="727">
        <f>B10*B11*B19/1000000</f>
        <v>0</v>
      </c>
      <c r="C25" s="727">
        <f t="shared" ref="C25:H25" si="8">C10*C11*C19/1000000</f>
        <v>0</v>
      </c>
      <c r="D25" s="727">
        <f t="shared" si="8"/>
        <v>0</v>
      </c>
      <c r="E25" s="727">
        <f t="shared" si="8"/>
        <v>0</v>
      </c>
      <c r="F25" s="727">
        <f t="shared" si="8"/>
        <v>0</v>
      </c>
      <c r="G25" s="727">
        <f t="shared" si="8"/>
        <v>0</v>
      </c>
      <c r="H25" s="727">
        <f t="shared" si="8"/>
        <v>0</v>
      </c>
      <c r="I25" s="727">
        <f>I10*I11*I19/1000000</f>
        <v>0</v>
      </c>
      <c r="J25" s="728">
        <f>SUM(B25:I25)</f>
        <v>0</v>
      </c>
      <c r="K25" s="683"/>
      <c r="L25" s="686"/>
    </row>
    <row r="26" spans="1:18" x14ac:dyDescent="0.2">
      <c r="A26" s="729" t="s">
        <v>4027</v>
      </c>
      <c r="B26" s="723">
        <f>(B4*B12)*B19/1000000</f>
        <v>0</v>
      </c>
      <c r="C26" s="723">
        <f t="shared" ref="C26:H26" si="9">(C4*C12)*C19/1000000</f>
        <v>0</v>
      </c>
      <c r="D26" s="723">
        <f t="shared" si="9"/>
        <v>0</v>
      </c>
      <c r="E26" s="723">
        <f t="shared" si="9"/>
        <v>0</v>
      </c>
      <c r="F26" s="723">
        <f t="shared" si="9"/>
        <v>0</v>
      </c>
      <c r="G26" s="723">
        <f t="shared" si="9"/>
        <v>0</v>
      </c>
      <c r="H26" s="723">
        <f t="shared" si="9"/>
        <v>0</v>
      </c>
      <c r="I26" s="723">
        <f>(I4*I12)*I19/1000000</f>
        <v>0</v>
      </c>
      <c r="J26" s="730">
        <f t="shared" ref="J26:J33" si="10">SUM(B26:I26)</f>
        <v>0</v>
      </c>
      <c r="K26" s="683"/>
      <c r="L26" s="686"/>
      <c r="M26" s="731"/>
      <c r="N26" s="732" t="s">
        <v>3177</v>
      </c>
      <c r="O26" s="731"/>
      <c r="P26" s="731"/>
      <c r="Q26" s="733"/>
    </row>
    <row r="27" spans="1:18" x14ac:dyDescent="0.2">
      <c r="A27" s="704" t="s">
        <v>1254</v>
      </c>
      <c r="B27" s="734">
        <f>IF(B9&lt;=1300,B7*B19*2,B7*B19*3)</f>
        <v>0</v>
      </c>
      <c r="C27" s="734">
        <f t="shared" ref="C27:H27" si="11">IF(C9&lt;=1300,C7*C19*2,C7*C19*3)</f>
        <v>0</v>
      </c>
      <c r="D27" s="734">
        <f t="shared" si="11"/>
        <v>0</v>
      </c>
      <c r="E27" s="734">
        <f t="shared" si="11"/>
        <v>0</v>
      </c>
      <c r="F27" s="734">
        <f t="shared" si="11"/>
        <v>0</v>
      </c>
      <c r="G27" s="734">
        <f t="shared" si="11"/>
        <v>0</v>
      </c>
      <c r="H27" s="734">
        <f t="shared" si="11"/>
        <v>0</v>
      </c>
      <c r="I27" s="734">
        <f>IF(I9&lt;=1300,I7*I19*2,I7*I19*3)</f>
        <v>0</v>
      </c>
      <c r="J27" s="700">
        <f t="shared" si="10"/>
        <v>0</v>
      </c>
      <c r="K27" s="683"/>
      <c r="L27" s="686"/>
      <c r="M27" s="735" t="s">
        <v>1270</v>
      </c>
      <c r="N27" s="735" t="s">
        <v>2830</v>
      </c>
      <c r="O27" s="735" t="s">
        <v>2831</v>
      </c>
      <c r="P27" s="735" t="s">
        <v>2832</v>
      </c>
      <c r="Q27" s="736" t="s">
        <v>2833</v>
      </c>
    </row>
    <row r="28" spans="1:18" x14ac:dyDescent="0.2">
      <c r="A28" s="704" t="s">
        <v>4181</v>
      </c>
      <c r="B28" s="734">
        <f>B16*B19</f>
        <v>0</v>
      </c>
      <c r="C28" s="734">
        <f t="shared" ref="C28:H28" si="12">C16*C19</f>
        <v>0</v>
      </c>
      <c r="D28" s="734">
        <f t="shared" si="12"/>
        <v>0</v>
      </c>
      <c r="E28" s="734">
        <f t="shared" si="12"/>
        <v>0</v>
      </c>
      <c r="F28" s="734">
        <f t="shared" si="12"/>
        <v>0</v>
      </c>
      <c r="G28" s="734">
        <f t="shared" si="12"/>
        <v>0</v>
      </c>
      <c r="H28" s="734">
        <f t="shared" si="12"/>
        <v>0</v>
      </c>
      <c r="I28" s="734">
        <f>I16*I19</f>
        <v>0</v>
      </c>
      <c r="J28" s="700">
        <f t="shared" si="10"/>
        <v>0</v>
      </c>
      <c r="K28" s="683"/>
      <c r="L28" s="686"/>
      <c r="M28" s="735">
        <v>1</v>
      </c>
      <c r="N28" s="809"/>
      <c r="O28" s="809"/>
      <c r="P28" s="809"/>
      <c r="Q28" s="736">
        <f>N28*O28/1000000*P28</f>
        <v>0</v>
      </c>
    </row>
    <row r="29" spans="1:18" x14ac:dyDescent="0.2">
      <c r="A29" s="704" t="s">
        <v>4179</v>
      </c>
      <c r="B29" s="734">
        <f>4*B14*B19</f>
        <v>0</v>
      </c>
      <c r="C29" s="734">
        <f t="shared" ref="C29:H29" si="13">4*C14*C19</f>
        <v>0</v>
      </c>
      <c r="D29" s="734">
        <f t="shared" si="13"/>
        <v>0</v>
      </c>
      <c r="E29" s="734">
        <f t="shared" si="13"/>
        <v>0</v>
      </c>
      <c r="F29" s="734">
        <f t="shared" si="13"/>
        <v>0</v>
      </c>
      <c r="G29" s="734">
        <f t="shared" si="13"/>
        <v>0</v>
      </c>
      <c r="H29" s="734">
        <f t="shared" si="13"/>
        <v>0</v>
      </c>
      <c r="I29" s="734">
        <f>4*I14*I19</f>
        <v>0</v>
      </c>
      <c r="J29" s="700">
        <f t="shared" si="10"/>
        <v>0</v>
      </c>
      <c r="K29" s="683"/>
      <c r="L29" s="686"/>
      <c r="M29" s="735">
        <v>2</v>
      </c>
      <c r="N29" s="809"/>
      <c r="O29" s="809"/>
      <c r="P29" s="809"/>
      <c r="Q29" s="736">
        <f t="shared" ref="Q29:Q37" si="14">N29*O29/1000000*P29</f>
        <v>0</v>
      </c>
      <c r="R29" s="475"/>
    </row>
    <row r="30" spans="1:18" x14ac:dyDescent="0.2">
      <c r="A30" s="737" t="s">
        <v>1257</v>
      </c>
      <c r="B30" s="738">
        <f>(B7+B16)*B19</f>
        <v>0</v>
      </c>
      <c r="C30" s="738">
        <f t="shared" ref="C30:H30" si="15">(C7+C16)*C19</f>
        <v>0</v>
      </c>
      <c r="D30" s="738">
        <f t="shared" si="15"/>
        <v>0</v>
      </c>
      <c r="E30" s="738">
        <f t="shared" si="15"/>
        <v>0</v>
      </c>
      <c r="F30" s="738">
        <f t="shared" si="15"/>
        <v>0</v>
      </c>
      <c r="G30" s="738">
        <f t="shared" si="15"/>
        <v>0</v>
      </c>
      <c r="H30" s="738">
        <f t="shared" si="15"/>
        <v>0</v>
      </c>
      <c r="I30" s="738">
        <f>(I7+I16)*I19</f>
        <v>0</v>
      </c>
      <c r="J30" s="739">
        <f t="shared" si="10"/>
        <v>0</v>
      </c>
      <c r="K30" s="683"/>
      <c r="L30" s="686"/>
      <c r="M30" s="735">
        <v>3</v>
      </c>
      <c r="N30" s="809"/>
      <c r="O30" s="809"/>
      <c r="P30" s="809"/>
      <c r="Q30" s="736">
        <f t="shared" si="14"/>
        <v>0</v>
      </c>
    </row>
    <row r="31" spans="1:18" x14ac:dyDescent="0.2">
      <c r="A31" s="720" t="s">
        <v>1258</v>
      </c>
      <c r="B31" s="740">
        <f>(B4*(2+B14)+B5*B15)*B19/1000</f>
        <v>0</v>
      </c>
      <c r="C31" s="740">
        <f t="shared" ref="C31:H31" si="16">(C4*(2+C14)+C5*C15)*C19/1000</f>
        <v>0</v>
      </c>
      <c r="D31" s="740">
        <f t="shared" si="16"/>
        <v>0</v>
      </c>
      <c r="E31" s="740">
        <f t="shared" si="16"/>
        <v>0</v>
      </c>
      <c r="F31" s="740">
        <f t="shared" si="16"/>
        <v>0</v>
      </c>
      <c r="G31" s="740">
        <f t="shared" si="16"/>
        <v>0</v>
      </c>
      <c r="H31" s="740">
        <f t="shared" si="16"/>
        <v>0</v>
      </c>
      <c r="I31" s="740">
        <f>(I4*(2+I14)+I5*I15)*I19/1000</f>
        <v>0</v>
      </c>
      <c r="J31" s="739">
        <f t="shared" si="10"/>
        <v>0</v>
      </c>
      <c r="K31" s="683"/>
      <c r="L31" s="686"/>
      <c r="M31" s="735">
        <v>4</v>
      </c>
      <c r="N31" s="809"/>
      <c r="O31" s="809"/>
      <c r="P31" s="809"/>
      <c r="Q31" s="736">
        <f t="shared" si="14"/>
        <v>0</v>
      </c>
    </row>
    <row r="32" spans="1:18" x14ac:dyDescent="0.2">
      <c r="A32" s="720" t="s">
        <v>1259</v>
      </c>
      <c r="B32" s="740">
        <f>(B8*2+B9*2*B7)*B19/1000+(B17*2*B16+B18*2)*B19/1000</f>
        <v>0</v>
      </c>
      <c r="C32" s="740">
        <f t="shared" ref="C32:H32" si="17">(C8*2+C9*2*C7)*C19/1000+(C17*2*C16+C18*2)*C19/1000</f>
        <v>0</v>
      </c>
      <c r="D32" s="740">
        <f t="shared" si="17"/>
        <v>0</v>
      </c>
      <c r="E32" s="740">
        <f t="shared" si="17"/>
        <v>0</v>
      </c>
      <c r="F32" s="740">
        <f t="shared" si="17"/>
        <v>0</v>
      </c>
      <c r="G32" s="740">
        <f t="shared" si="17"/>
        <v>0</v>
      </c>
      <c r="H32" s="740">
        <f t="shared" si="17"/>
        <v>0</v>
      </c>
      <c r="I32" s="740">
        <f>(I8*2+I9*2*I7)*I19/1000+(I17*2*I16+I18*2)*I19/1000</f>
        <v>0</v>
      </c>
      <c r="J32" s="700">
        <f t="shared" si="10"/>
        <v>0</v>
      </c>
      <c r="K32" s="683"/>
      <c r="L32" s="686"/>
      <c r="M32" s="735">
        <v>5</v>
      </c>
      <c r="N32" s="809"/>
      <c r="O32" s="809"/>
      <c r="P32" s="809"/>
      <c r="Q32" s="736">
        <f t="shared" si="14"/>
        <v>0</v>
      </c>
    </row>
    <row r="33" spans="1:18" x14ac:dyDescent="0.2">
      <c r="A33" s="725" t="s">
        <v>1260</v>
      </c>
      <c r="B33" s="741" t="e">
        <f>ROUND(общее!L262*(B21+B22+B26+B24), -1)</f>
        <v>#DIV/0!</v>
      </c>
      <c r="C33" s="741" t="e">
        <f>ROUND(общее!L262*(C21+C22+C26+C24), -1)</f>
        <v>#DIV/0!</v>
      </c>
      <c r="D33" s="741" t="e">
        <f>ROUND(общее!L262*(D21+D22+D26+D24), -1)</f>
        <v>#DIV/0!</v>
      </c>
      <c r="E33" s="741" t="e">
        <f>ROUND(общее!L262*(E21+E22+E26+E24), -1)</f>
        <v>#DIV/0!</v>
      </c>
      <c r="F33" s="741" t="e">
        <f>ROUND(общее!L262*(F21+F22+F26+F24), -1)</f>
        <v>#DIV/0!</v>
      </c>
      <c r="G33" s="741" t="e">
        <f>ROUND(общее!L262*(G21+G22+G26+G24), -1)</f>
        <v>#DIV/0!</v>
      </c>
      <c r="H33" s="741" t="e">
        <f>ROUND(общее!L262*(H21+H22+H26+H24), -1)</f>
        <v>#DIV/0!</v>
      </c>
      <c r="I33" s="741" t="e">
        <f>ROUND(общее!L262*(I21+I22+I26+I24), -1)</f>
        <v>#DIV/0!</v>
      </c>
      <c r="J33" s="742" t="e">
        <f t="shared" si="10"/>
        <v>#DIV/0!</v>
      </c>
      <c r="K33" s="683"/>
      <c r="L33" s="686"/>
      <c r="M33" s="735">
        <v>6</v>
      </c>
      <c r="N33" s="809"/>
      <c r="O33" s="809"/>
      <c r="P33" s="809"/>
      <c r="Q33" s="736">
        <f t="shared" si="14"/>
        <v>0</v>
      </c>
    </row>
    <row r="34" spans="1:18" x14ac:dyDescent="0.2">
      <c r="A34" s="689" t="s">
        <v>4026</v>
      </c>
      <c r="B34" s="683"/>
      <c r="C34" s="683"/>
      <c r="D34" s="683"/>
      <c r="E34" s="683"/>
      <c r="F34" s="683"/>
      <c r="G34" s="683"/>
      <c r="H34" s="683"/>
      <c r="I34" s="683"/>
      <c r="J34" s="684"/>
      <c r="K34" s="683"/>
      <c r="L34" s="686"/>
      <c r="M34" s="735">
        <v>7</v>
      </c>
      <c r="N34" s="809"/>
      <c r="O34" s="809"/>
      <c r="P34" s="809"/>
      <c r="Q34" s="736">
        <f t="shared" si="14"/>
        <v>0</v>
      </c>
    </row>
    <row r="35" spans="1:18" ht="13.5" thickBot="1" x14ac:dyDescent="0.25">
      <c r="A35" s="692"/>
      <c r="B35" s="694" t="s">
        <v>1262</v>
      </c>
      <c r="C35" s="694" t="s">
        <v>1263</v>
      </c>
      <c r="D35" s="694" t="s">
        <v>1264</v>
      </c>
      <c r="E35" s="694" t="s">
        <v>680</v>
      </c>
      <c r="F35" s="694" t="s">
        <v>1265</v>
      </c>
      <c r="G35" s="694" t="s">
        <v>1266</v>
      </c>
      <c r="H35" s="694" t="s">
        <v>4030</v>
      </c>
      <c r="I35" s="694" t="s">
        <v>4031</v>
      </c>
      <c r="J35" s="696" t="s">
        <v>3784</v>
      </c>
      <c r="K35" s="683"/>
      <c r="L35" s="686"/>
      <c r="M35" s="735">
        <v>8</v>
      </c>
      <c r="N35" s="809"/>
      <c r="O35" s="809"/>
      <c r="P35" s="809"/>
      <c r="Q35" s="736">
        <f t="shared" si="14"/>
        <v>0</v>
      </c>
    </row>
    <row r="36" spans="1:18" ht="13.5" thickBot="1" x14ac:dyDescent="0.25">
      <c r="A36" s="700" t="s">
        <v>3263</v>
      </c>
      <c r="B36" s="801"/>
      <c r="C36" s="700">
        <v>600</v>
      </c>
      <c r="D36" s="801"/>
      <c r="E36" s="801"/>
      <c r="F36" s="801"/>
      <c r="G36" s="801"/>
      <c r="H36" s="801"/>
      <c r="I36" s="801"/>
      <c r="J36" s="701">
        <f>B36*B50+C36*C50+D36*D50+E36*E50+F36*F50+G36*G50+H36*H50</f>
        <v>0</v>
      </c>
      <c r="K36" s="683"/>
      <c r="L36" s="686"/>
      <c r="M36" s="735">
        <v>9</v>
      </c>
      <c r="N36" s="809"/>
      <c r="O36" s="809"/>
      <c r="P36" s="809"/>
      <c r="Q36" s="736">
        <f>N36*O36/1000000*P36</f>
        <v>0</v>
      </c>
    </row>
    <row r="37" spans="1:18" x14ac:dyDescent="0.2">
      <c r="A37" s="700" t="s">
        <v>3265</v>
      </c>
      <c r="B37" s="801"/>
      <c r="C37" s="700">
        <v>850</v>
      </c>
      <c r="D37" s="801"/>
      <c r="E37" s="801"/>
      <c r="F37" s="801"/>
      <c r="G37" s="801"/>
      <c r="H37" s="801"/>
      <c r="I37" s="801"/>
      <c r="J37" s="703"/>
      <c r="K37" s="683"/>
      <c r="L37" s="686"/>
      <c r="M37" s="735">
        <v>10</v>
      </c>
      <c r="N37" s="809"/>
      <c r="O37" s="809"/>
      <c r="P37" s="809"/>
      <c r="Q37" s="736">
        <f t="shared" si="14"/>
        <v>0</v>
      </c>
    </row>
    <row r="38" spans="1:18" x14ac:dyDescent="0.2">
      <c r="A38" s="700" t="s">
        <v>3735</v>
      </c>
      <c r="B38" s="801"/>
      <c r="C38" s="700">
        <v>560</v>
      </c>
      <c r="D38" s="801"/>
      <c r="E38" s="801"/>
      <c r="F38" s="801"/>
      <c r="G38" s="801"/>
      <c r="H38" s="801"/>
      <c r="I38" s="801"/>
      <c r="J38" s="700"/>
      <c r="K38" s="683"/>
      <c r="L38" s="686"/>
      <c r="M38" s="731"/>
      <c r="N38" s="731"/>
      <c r="O38" s="731" t="s">
        <v>3784</v>
      </c>
      <c r="P38" s="731"/>
      <c r="Q38" s="743">
        <f>SUM(Q28:Q37)</f>
        <v>0</v>
      </c>
    </row>
    <row r="39" spans="1:18" x14ac:dyDescent="0.2">
      <c r="A39" s="700" t="s">
        <v>4028</v>
      </c>
      <c r="B39" s="801"/>
      <c r="C39" s="700">
        <v>100</v>
      </c>
      <c r="D39" s="801"/>
      <c r="E39" s="801"/>
      <c r="F39" s="801"/>
      <c r="G39" s="801"/>
      <c r="H39" s="801"/>
      <c r="I39" s="801"/>
      <c r="J39" s="700"/>
      <c r="K39" s="683"/>
      <c r="L39" s="686"/>
      <c r="M39" s="731"/>
      <c r="N39" s="744"/>
      <c r="O39" s="744" t="s">
        <v>1260</v>
      </c>
      <c r="P39" s="745"/>
      <c r="Q39" s="746">
        <f>ROUND($P$17*Q38, -1)</f>
        <v>0</v>
      </c>
    </row>
    <row r="40" spans="1:18" x14ac:dyDescent="0.2">
      <c r="A40" s="704" t="s">
        <v>1267</v>
      </c>
      <c r="B40" s="801"/>
      <c r="C40" s="700">
        <v>33</v>
      </c>
      <c r="D40" s="801"/>
      <c r="E40" s="801"/>
      <c r="F40" s="801"/>
      <c r="G40" s="801"/>
      <c r="H40" s="801"/>
      <c r="I40" s="801"/>
      <c r="J40" s="700"/>
      <c r="K40" s="683"/>
      <c r="L40" s="686"/>
      <c r="M40" s="747" t="s">
        <v>3178</v>
      </c>
      <c r="N40" s="745"/>
      <c r="O40" s="731"/>
      <c r="P40" s="731"/>
      <c r="Q40" s="733"/>
    </row>
    <row r="41" spans="1:18" x14ac:dyDescent="0.2">
      <c r="A41" s="748" t="s">
        <v>1268</v>
      </c>
      <c r="B41" s="749">
        <f t="shared" ref="B41:I41" si="18">B37-B40-B39</f>
        <v>0</v>
      </c>
      <c r="C41" s="749">
        <f t="shared" si="18"/>
        <v>717</v>
      </c>
      <c r="D41" s="749">
        <f t="shared" si="18"/>
        <v>0</v>
      </c>
      <c r="E41" s="749">
        <f t="shared" si="18"/>
        <v>0</v>
      </c>
      <c r="F41" s="749">
        <f t="shared" si="18"/>
        <v>0</v>
      </c>
      <c r="G41" s="749">
        <f t="shared" si="18"/>
        <v>0</v>
      </c>
      <c r="H41" s="749">
        <f t="shared" si="18"/>
        <v>0</v>
      </c>
      <c r="I41" s="749">
        <f t="shared" si="18"/>
        <v>0</v>
      </c>
      <c r="J41" s="700"/>
      <c r="K41" s="683"/>
      <c r="L41" s="686"/>
      <c r="M41" s="750"/>
      <c r="N41" s="751"/>
      <c r="O41" s="750"/>
      <c r="P41" s="683"/>
      <c r="Q41" s="683"/>
      <c r="R41" s="750"/>
    </row>
    <row r="42" spans="1:18" x14ac:dyDescent="0.2">
      <c r="A42" s="700" t="s">
        <v>3745</v>
      </c>
      <c r="B42" s="801"/>
      <c r="C42" s="801"/>
      <c r="D42" s="801"/>
      <c r="E42" s="801"/>
      <c r="F42" s="801"/>
      <c r="G42" s="801"/>
      <c r="H42" s="801"/>
      <c r="I42" s="801"/>
      <c r="J42" s="700"/>
      <c r="K42" s="683"/>
      <c r="L42" s="686"/>
      <c r="M42" s="688"/>
      <c r="N42" s="752" t="s">
        <v>3267</v>
      </c>
      <c r="O42" s="688"/>
      <c r="P42" s="688"/>
      <c r="Q42" s="753"/>
      <c r="R42" s="683"/>
    </row>
    <row r="43" spans="1:18" x14ac:dyDescent="0.2">
      <c r="A43" s="700" t="s">
        <v>3737</v>
      </c>
      <c r="B43" s="707">
        <f t="shared" ref="B43:I43" si="19">IF(B42=0,0,B36)</f>
        <v>0</v>
      </c>
      <c r="C43" s="707">
        <f t="shared" si="19"/>
        <v>0</v>
      </c>
      <c r="D43" s="707">
        <f t="shared" si="19"/>
        <v>0</v>
      </c>
      <c r="E43" s="707">
        <f t="shared" si="19"/>
        <v>0</v>
      </c>
      <c r="F43" s="707">
        <f t="shared" si="19"/>
        <v>0</v>
      </c>
      <c r="G43" s="707">
        <f t="shared" si="19"/>
        <v>0</v>
      </c>
      <c r="H43" s="707">
        <f t="shared" si="19"/>
        <v>0</v>
      </c>
      <c r="I43" s="707">
        <f t="shared" si="19"/>
        <v>0</v>
      </c>
      <c r="J43" s="700"/>
      <c r="K43" s="683"/>
      <c r="L43" s="686"/>
      <c r="M43" s="720" t="s">
        <v>1270</v>
      </c>
      <c r="N43" s="720" t="s">
        <v>2830</v>
      </c>
      <c r="O43" s="720" t="s">
        <v>2831</v>
      </c>
      <c r="P43" s="720" t="s">
        <v>2832</v>
      </c>
      <c r="Q43" s="754" t="s">
        <v>2833</v>
      </c>
      <c r="R43" s="755" t="s">
        <v>2850</v>
      </c>
    </row>
    <row r="44" spans="1:18" x14ac:dyDescent="0.2">
      <c r="A44" s="700" t="s">
        <v>3738</v>
      </c>
      <c r="B44" s="707">
        <f t="shared" ref="B44:I44" si="20">IF(B42=0,0,B41)</f>
        <v>0</v>
      </c>
      <c r="C44" s="707">
        <f t="shared" si="20"/>
        <v>0</v>
      </c>
      <c r="D44" s="707">
        <f t="shared" si="20"/>
        <v>0</v>
      </c>
      <c r="E44" s="707">
        <f t="shared" si="20"/>
        <v>0</v>
      </c>
      <c r="F44" s="707">
        <f t="shared" si="20"/>
        <v>0</v>
      </c>
      <c r="G44" s="707">
        <f t="shared" si="20"/>
        <v>0</v>
      </c>
      <c r="H44" s="707">
        <f t="shared" si="20"/>
        <v>0</v>
      </c>
      <c r="I44" s="707">
        <f t="shared" si="20"/>
        <v>0</v>
      </c>
      <c r="J44" s="700"/>
      <c r="K44" s="683"/>
      <c r="L44" s="686"/>
      <c r="M44" s="720">
        <v>1</v>
      </c>
      <c r="N44" s="805"/>
      <c r="O44" s="805"/>
      <c r="P44" s="805"/>
      <c r="Q44" s="754">
        <f>N44*O44/1000000*P44</f>
        <v>0</v>
      </c>
      <c r="R44" s="756">
        <f>(N44*2+O44*2)*P44/1000</f>
        <v>0</v>
      </c>
    </row>
    <row r="45" spans="1:18" x14ac:dyDescent="0.2">
      <c r="A45" s="700" t="s">
        <v>3747</v>
      </c>
      <c r="B45" s="801"/>
      <c r="C45" s="801">
        <v>1</v>
      </c>
      <c r="D45" s="801"/>
      <c r="E45" s="801"/>
      <c r="F45" s="801"/>
      <c r="G45" s="801"/>
      <c r="H45" s="801"/>
      <c r="I45" s="801"/>
      <c r="J45" s="700">
        <f>SUM(B45:I45)</f>
        <v>1</v>
      </c>
      <c r="K45" s="683"/>
      <c r="L45" s="686"/>
      <c r="M45" s="720">
        <v>2</v>
      </c>
      <c r="N45" s="805"/>
      <c r="O45" s="805"/>
      <c r="P45" s="805"/>
      <c r="Q45" s="754">
        <f t="shared" ref="Q45:Q55" si="21">N45*O45/1000000*P45</f>
        <v>0</v>
      </c>
      <c r="R45" s="756">
        <f t="shared" ref="R45:R55" si="22">(N45*2+O45*2)*P45/1000</f>
        <v>0</v>
      </c>
    </row>
    <row r="46" spans="1:18" x14ac:dyDescent="0.2">
      <c r="A46" s="700" t="s">
        <v>3749</v>
      </c>
      <c r="B46" s="801"/>
      <c r="C46" s="801">
        <v>2</v>
      </c>
      <c r="D46" s="801"/>
      <c r="E46" s="801"/>
      <c r="F46" s="801"/>
      <c r="G46" s="801"/>
      <c r="H46" s="801"/>
      <c r="I46" s="801"/>
      <c r="J46" s="700"/>
      <c r="K46" s="683"/>
      <c r="L46" s="686"/>
      <c r="M46" s="720">
        <v>3</v>
      </c>
      <c r="N46" s="805"/>
      <c r="O46" s="805"/>
      <c r="P46" s="805"/>
      <c r="Q46" s="754">
        <f t="shared" si="21"/>
        <v>0</v>
      </c>
      <c r="R46" s="756">
        <f t="shared" si="22"/>
        <v>0</v>
      </c>
    </row>
    <row r="47" spans="1:18" x14ac:dyDescent="0.2">
      <c r="A47" s="713" t="s">
        <v>1255</v>
      </c>
      <c r="B47" s="801"/>
      <c r="C47" s="801">
        <v>1</v>
      </c>
      <c r="D47" s="801"/>
      <c r="E47" s="801"/>
      <c r="F47" s="801"/>
      <c r="G47" s="801"/>
      <c r="H47" s="801"/>
      <c r="I47" s="801"/>
      <c r="J47" s="714"/>
      <c r="K47" s="683"/>
      <c r="L47" s="686"/>
      <c r="M47" s="720">
        <v>4</v>
      </c>
      <c r="N47" s="805"/>
      <c r="O47" s="805"/>
      <c r="P47" s="805"/>
      <c r="Q47" s="754">
        <f t="shared" si="21"/>
        <v>0</v>
      </c>
      <c r="R47" s="756">
        <f t="shared" si="22"/>
        <v>0</v>
      </c>
    </row>
    <row r="48" spans="1:18" x14ac:dyDescent="0.2">
      <c r="A48" s="713" t="s">
        <v>1253</v>
      </c>
      <c r="B48" s="707">
        <f t="shared" ref="B48:I48" si="23">IF(B47=0,0,B36)</f>
        <v>0</v>
      </c>
      <c r="C48" s="707">
        <f t="shared" si="23"/>
        <v>600</v>
      </c>
      <c r="D48" s="707">
        <f t="shared" si="23"/>
        <v>0</v>
      </c>
      <c r="E48" s="707">
        <f t="shared" si="23"/>
        <v>0</v>
      </c>
      <c r="F48" s="707">
        <f t="shared" si="23"/>
        <v>0</v>
      </c>
      <c r="G48" s="707">
        <f t="shared" si="23"/>
        <v>0</v>
      </c>
      <c r="H48" s="707">
        <f t="shared" si="23"/>
        <v>0</v>
      </c>
      <c r="I48" s="707">
        <f t="shared" si="23"/>
        <v>0</v>
      </c>
      <c r="J48" s="714"/>
      <c r="K48" s="683"/>
      <c r="L48" s="686"/>
      <c r="M48" s="720">
        <v>5</v>
      </c>
      <c r="N48" s="805"/>
      <c r="O48" s="805"/>
      <c r="P48" s="805"/>
      <c r="Q48" s="754">
        <f t="shared" si="21"/>
        <v>0</v>
      </c>
      <c r="R48" s="756">
        <f t="shared" si="22"/>
        <v>0</v>
      </c>
    </row>
    <row r="49" spans="1:18" x14ac:dyDescent="0.2">
      <c r="A49" s="713" t="s">
        <v>4023</v>
      </c>
      <c r="B49" s="707">
        <f>IF(B47=0,0,(B41-B44))</f>
        <v>0</v>
      </c>
      <c r="C49" s="700">
        <f>C41-600</f>
        <v>117</v>
      </c>
      <c r="D49" s="707">
        <f t="shared" ref="D49:I49" si="24">IF(D47=0,0,(D41-D44))</f>
        <v>0</v>
      </c>
      <c r="E49" s="707">
        <f t="shared" si="24"/>
        <v>0</v>
      </c>
      <c r="F49" s="707">
        <f t="shared" si="24"/>
        <v>0</v>
      </c>
      <c r="G49" s="707">
        <f t="shared" si="24"/>
        <v>0</v>
      </c>
      <c r="H49" s="707">
        <f t="shared" si="24"/>
        <v>0</v>
      </c>
      <c r="I49" s="707">
        <f t="shared" si="24"/>
        <v>0</v>
      </c>
      <c r="J49" s="714"/>
      <c r="K49" s="683"/>
      <c r="L49" s="686"/>
      <c r="M49" s="720">
        <v>6</v>
      </c>
      <c r="N49" s="805"/>
      <c r="O49" s="805"/>
      <c r="P49" s="805"/>
      <c r="Q49" s="754">
        <f t="shared" si="21"/>
        <v>0</v>
      </c>
      <c r="R49" s="756">
        <f t="shared" si="22"/>
        <v>0</v>
      </c>
    </row>
    <row r="50" spans="1:18" x14ac:dyDescent="0.2">
      <c r="A50" s="700" t="s">
        <v>2834</v>
      </c>
      <c r="B50" s="801"/>
      <c r="C50" s="801"/>
      <c r="D50" s="801"/>
      <c r="E50" s="801"/>
      <c r="F50" s="801"/>
      <c r="G50" s="801"/>
      <c r="H50" s="801"/>
      <c r="I50" s="801"/>
      <c r="J50" s="700">
        <f>SUM(B50:I50)</f>
        <v>0</v>
      </c>
      <c r="K50" s="683"/>
      <c r="L50" s="686"/>
      <c r="M50" s="720">
        <v>7</v>
      </c>
      <c r="N50" s="805"/>
      <c r="O50" s="805"/>
      <c r="P50" s="805"/>
      <c r="Q50" s="754">
        <f t="shared" si="21"/>
        <v>0</v>
      </c>
      <c r="R50" s="756">
        <f t="shared" si="22"/>
        <v>0</v>
      </c>
    </row>
    <row r="51" spans="1:18" x14ac:dyDescent="0.2">
      <c r="A51" s="704"/>
      <c r="B51" s="704"/>
      <c r="C51" s="704"/>
      <c r="D51" s="704"/>
      <c r="E51" s="704"/>
      <c r="F51" s="704"/>
      <c r="G51" s="704"/>
      <c r="H51" s="704"/>
      <c r="I51" s="704"/>
      <c r="J51" s="700"/>
      <c r="K51" s="683"/>
      <c r="L51" s="686"/>
      <c r="M51" s="720">
        <v>8</v>
      </c>
      <c r="N51" s="805"/>
      <c r="O51" s="805"/>
      <c r="P51" s="805"/>
      <c r="Q51" s="754">
        <f t="shared" si="21"/>
        <v>0</v>
      </c>
      <c r="R51" s="756">
        <f t="shared" si="22"/>
        <v>0</v>
      </c>
    </row>
    <row r="52" spans="1:18" x14ac:dyDescent="0.2">
      <c r="A52" s="729" t="s">
        <v>3746</v>
      </c>
      <c r="B52" s="723">
        <f t="shared" ref="B52:I52" si="25">((B41*B38*B46+B36*B38*(1+B45)+100*B36*2)*B50)/1000000</f>
        <v>0</v>
      </c>
      <c r="C52" s="723">
        <f t="shared" si="25"/>
        <v>0</v>
      </c>
      <c r="D52" s="723">
        <f t="shared" si="25"/>
        <v>0</v>
      </c>
      <c r="E52" s="723">
        <f t="shared" si="25"/>
        <v>0</v>
      </c>
      <c r="F52" s="723">
        <f t="shared" si="25"/>
        <v>0</v>
      </c>
      <c r="G52" s="723">
        <f t="shared" si="25"/>
        <v>0</v>
      </c>
      <c r="H52" s="723">
        <f t="shared" si="25"/>
        <v>0</v>
      </c>
      <c r="I52" s="723">
        <f t="shared" si="25"/>
        <v>0</v>
      </c>
      <c r="J52" s="730">
        <f t="shared" ref="J52:J63" si="26">SUM(B52:I52)</f>
        <v>0</v>
      </c>
      <c r="K52" s="683"/>
      <c r="L52" s="686"/>
      <c r="M52" s="720">
        <v>9</v>
      </c>
      <c r="N52" s="805"/>
      <c r="O52" s="805"/>
      <c r="P52" s="805"/>
      <c r="Q52" s="754">
        <f t="shared" si="21"/>
        <v>0</v>
      </c>
      <c r="R52" s="756">
        <f t="shared" si="22"/>
        <v>0</v>
      </c>
    </row>
    <row r="53" spans="1:18" x14ac:dyDescent="0.2">
      <c r="A53" s="757" t="s">
        <v>4024</v>
      </c>
      <c r="B53" s="721">
        <f t="shared" ref="B53:I53" si="27">(B49*0.7+B38*B47)*B48*B50/1000000</f>
        <v>0</v>
      </c>
      <c r="C53" s="721">
        <f t="shared" si="27"/>
        <v>0</v>
      </c>
      <c r="D53" s="721">
        <f t="shared" si="27"/>
        <v>0</v>
      </c>
      <c r="E53" s="721">
        <f t="shared" si="27"/>
        <v>0</v>
      </c>
      <c r="F53" s="721">
        <f t="shared" si="27"/>
        <v>0</v>
      </c>
      <c r="G53" s="721">
        <f t="shared" si="27"/>
        <v>0</v>
      </c>
      <c r="H53" s="721">
        <f t="shared" si="27"/>
        <v>0</v>
      </c>
      <c r="I53" s="721">
        <f t="shared" si="27"/>
        <v>0</v>
      </c>
      <c r="J53" s="758">
        <f t="shared" si="26"/>
        <v>0</v>
      </c>
      <c r="K53" s="683"/>
      <c r="L53" s="686"/>
      <c r="M53" s="720">
        <v>10</v>
      </c>
      <c r="N53" s="805"/>
      <c r="O53" s="805"/>
      <c r="P53" s="805"/>
      <c r="Q53" s="754">
        <f t="shared" si="21"/>
        <v>0</v>
      </c>
      <c r="R53" s="756">
        <f t="shared" si="22"/>
        <v>0</v>
      </c>
    </row>
    <row r="54" spans="1:18" x14ac:dyDescent="0.2">
      <c r="A54" s="729" t="s">
        <v>4027</v>
      </c>
      <c r="B54" s="723">
        <f t="shared" ref="B54:I54" si="28">(B36*B39)*B50/1000000</f>
        <v>0</v>
      </c>
      <c r="C54" s="723">
        <f t="shared" si="28"/>
        <v>0</v>
      </c>
      <c r="D54" s="723">
        <f t="shared" si="28"/>
        <v>0</v>
      </c>
      <c r="E54" s="723">
        <f t="shared" si="28"/>
        <v>0</v>
      </c>
      <c r="F54" s="723">
        <f t="shared" si="28"/>
        <v>0</v>
      </c>
      <c r="G54" s="723">
        <f t="shared" si="28"/>
        <v>0</v>
      </c>
      <c r="H54" s="723">
        <f t="shared" si="28"/>
        <v>0</v>
      </c>
      <c r="I54" s="723">
        <f t="shared" si="28"/>
        <v>0</v>
      </c>
      <c r="J54" s="730">
        <f t="shared" si="26"/>
        <v>0</v>
      </c>
      <c r="K54" s="683"/>
      <c r="L54" s="686"/>
      <c r="M54" s="720">
        <v>11</v>
      </c>
      <c r="N54" s="805"/>
      <c r="O54" s="805"/>
      <c r="P54" s="805"/>
      <c r="Q54" s="754">
        <f t="shared" si="21"/>
        <v>0</v>
      </c>
      <c r="R54" s="756">
        <f t="shared" si="22"/>
        <v>0</v>
      </c>
    </row>
    <row r="55" spans="1:18" x14ac:dyDescent="0.2">
      <c r="A55" s="729" t="s">
        <v>3748</v>
      </c>
      <c r="B55" s="723">
        <f t="shared" ref="B55:I55" si="29">(B36*B41)*B50/1000000+(B48*B38*B47)*B50/1000000</f>
        <v>0</v>
      </c>
      <c r="C55" s="723">
        <f t="shared" si="29"/>
        <v>0</v>
      </c>
      <c r="D55" s="723">
        <f t="shared" si="29"/>
        <v>0</v>
      </c>
      <c r="E55" s="723">
        <f t="shared" si="29"/>
        <v>0</v>
      </c>
      <c r="F55" s="723">
        <f t="shared" si="29"/>
        <v>0</v>
      </c>
      <c r="G55" s="723">
        <f t="shared" si="29"/>
        <v>0</v>
      </c>
      <c r="H55" s="723">
        <f t="shared" si="29"/>
        <v>0</v>
      </c>
      <c r="I55" s="723">
        <f t="shared" si="29"/>
        <v>0</v>
      </c>
      <c r="J55" s="730">
        <f t="shared" si="26"/>
        <v>0</v>
      </c>
      <c r="K55" s="683"/>
      <c r="L55" s="686"/>
      <c r="M55" s="720">
        <v>12</v>
      </c>
      <c r="N55" s="805"/>
      <c r="O55" s="805"/>
      <c r="P55" s="805"/>
      <c r="Q55" s="754">
        <f t="shared" si="21"/>
        <v>0</v>
      </c>
      <c r="R55" s="756">
        <f t="shared" si="22"/>
        <v>0</v>
      </c>
    </row>
    <row r="56" spans="1:18" x14ac:dyDescent="0.2">
      <c r="A56" s="729" t="s">
        <v>1252</v>
      </c>
      <c r="B56" s="723">
        <f t="shared" ref="B56:I56" si="30">(B43*B44)*B50/1000000+(B48*B49)*B50/1000000</f>
        <v>0</v>
      </c>
      <c r="C56" s="723">
        <f t="shared" si="30"/>
        <v>0</v>
      </c>
      <c r="D56" s="723">
        <f t="shared" si="30"/>
        <v>0</v>
      </c>
      <c r="E56" s="723">
        <f t="shared" si="30"/>
        <v>0</v>
      </c>
      <c r="F56" s="723">
        <f t="shared" si="30"/>
        <v>0</v>
      </c>
      <c r="G56" s="723">
        <f t="shared" si="30"/>
        <v>0</v>
      </c>
      <c r="H56" s="723">
        <f t="shared" si="30"/>
        <v>0</v>
      </c>
      <c r="I56" s="723">
        <f t="shared" si="30"/>
        <v>0</v>
      </c>
      <c r="J56" s="730">
        <f t="shared" si="26"/>
        <v>0</v>
      </c>
      <c r="K56" s="683"/>
      <c r="L56" s="686"/>
      <c r="M56" s="688"/>
      <c r="N56" s="688"/>
      <c r="O56" s="688" t="s">
        <v>3784</v>
      </c>
      <c r="P56" s="688"/>
      <c r="Q56" s="759">
        <f>SUM(Q44:Q55)</f>
        <v>0</v>
      </c>
      <c r="R56" s="759">
        <f>SUM(R44:R55)</f>
        <v>0</v>
      </c>
    </row>
    <row r="57" spans="1:18" x14ac:dyDescent="0.2">
      <c r="A57" s="729" t="s">
        <v>2835</v>
      </c>
      <c r="B57" s="760"/>
      <c r="C57" s="760"/>
      <c r="D57" s="760"/>
      <c r="E57" s="760"/>
      <c r="F57" s="760"/>
      <c r="G57" s="761">
        <f>G36*600*G50/1000000</f>
        <v>0</v>
      </c>
      <c r="H57" s="761">
        <f>H36*600*H50/1000000</f>
        <v>0</v>
      </c>
      <c r="I57" s="761">
        <f>I36*600*I50/1000000</f>
        <v>0</v>
      </c>
      <c r="J57" s="730">
        <f t="shared" si="26"/>
        <v>0</v>
      </c>
      <c r="K57" s="683"/>
      <c r="L57" s="686"/>
      <c r="M57" s="683"/>
      <c r="N57" s="725"/>
      <c r="O57" s="725" t="s">
        <v>1260</v>
      </c>
      <c r="P57" s="683"/>
      <c r="Q57" s="762" t="e">
        <f>ROUNDUP(общее!L262*Q56, -1)</f>
        <v>#DIV/0!</v>
      </c>
      <c r="R57" s="683"/>
    </row>
    <row r="58" spans="1:18" x14ac:dyDescent="0.2">
      <c r="A58" s="704" t="s">
        <v>1254</v>
      </c>
      <c r="B58" s="734">
        <f t="shared" ref="B58:I58" si="31">IF(B44&lt;=1300,B42*B50*2,B42*B50*3)</f>
        <v>0</v>
      </c>
      <c r="C58" s="734">
        <f t="shared" si="31"/>
        <v>0</v>
      </c>
      <c r="D58" s="734">
        <f t="shared" si="31"/>
        <v>0</v>
      </c>
      <c r="E58" s="734">
        <f t="shared" si="31"/>
        <v>0</v>
      </c>
      <c r="F58" s="734">
        <f t="shared" si="31"/>
        <v>0</v>
      </c>
      <c r="G58" s="734">
        <f t="shared" si="31"/>
        <v>0</v>
      </c>
      <c r="H58" s="734">
        <f t="shared" si="31"/>
        <v>0</v>
      </c>
      <c r="I58" s="734">
        <f t="shared" si="31"/>
        <v>0</v>
      </c>
      <c r="J58" s="700">
        <f t="shared" si="26"/>
        <v>0</v>
      </c>
      <c r="K58" s="683"/>
      <c r="L58" s="686"/>
    </row>
    <row r="59" spans="1:18" x14ac:dyDescent="0.2">
      <c r="A59" s="704" t="s">
        <v>4181</v>
      </c>
      <c r="B59" s="734">
        <f t="shared" ref="B59:I59" si="32">B47*B50</f>
        <v>0</v>
      </c>
      <c r="C59" s="734">
        <f t="shared" si="32"/>
        <v>0</v>
      </c>
      <c r="D59" s="734">
        <f t="shared" si="32"/>
        <v>0</v>
      </c>
      <c r="E59" s="734">
        <f t="shared" si="32"/>
        <v>0</v>
      </c>
      <c r="F59" s="734">
        <f t="shared" si="32"/>
        <v>0</v>
      </c>
      <c r="G59" s="734">
        <f t="shared" si="32"/>
        <v>0</v>
      </c>
      <c r="H59" s="734">
        <f t="shared" si="32"/>
        <v>0</v>
      </c>
      <c r="I59" s="734">
        <f t="shared" si="32"/>
        <v>0</v>
      </c>
      <c r="J59" s="700">
        <f t="shared" si="26"/>
        <v>0</v>
      </c>
      <c r="K59" s="683"/>
      <c r="L59" s="686"/>
      <c r="M59" s="688"/>
      <c r="N59" s="752" t="s">
        <v>2836</v>
      </c>
      <c r="O59" s="688"/>
      <c r="P59" s="688"/>
      <c r="Q59" s="753"/>
      <c r="R59" s="750"/>
    </row>
    <row r="60" spans="1:18" x14ac:dyDescent="0.2">
      <c r="A60" s="704" t="s">
        <v>4179</v>
      </c>
      <c r="B60" s="734">
        <f>4*B45*B50</f>
        <v>0</v>
      </c>
      <c r="C60" s="734">
        <f t="shared" ref="C60:I60" si="33">4*C45*C50</f>
        <v>0</v>
      </c>
      <c r="D60" s="734">
        <f t="shared" si="33"/>
        <v>0</v>
      </c>
      <c r="E60" s="734">
        <f t="shared" si="33"/>
        <v>0</v>
      </c>
      <c r="F60" s="734">
        <f t="shared" si="33"/>
        <v>0</v>
      </c>
      <c r="G60" s="734">
        <f t="shared" si="33"/>
        <v>0</v>
      </c>
      <c r="H60" s="734">
        <f t="shared" si="33"/>
        <v>0</v>
      </c>
      <c r="I60" s="734">
        <f t="shared" si="33"/>
        <v>0</v>
      </c>
      <c r="J60" s="700">
        <f t="shared" si="26"/>
        <v>0</v>
      </c>
      <c r="K60" s="683"/>
      <c r="L60" s="686"/>
      <c r="M60" s="720" t="s">
        <v>1270</v>
      </c>
      <c r="N60" s="763" t="s">
        <v>2830</v>
      </c>
      <c r="O60" s="755" t="s">
        <v>2831</v>
      </c>
      <c r="P60" s="720" t="s">
        <v>2832</v>
      </c>
      <c r="Q60" s="754" t="s">
        <v>2833</v>
      </c>
      <c r="R60" s="755"/>
    </row>
    <row r="61" spans="1:18" x14ac:dyDescent="0.2">
      <c r="A61" s="704" t="s">
        <v>1257</v>
      </c>
      <c r="B61" s="734">
        <f t="shared" ref="B61:I61" si="34">(B42+B47)*B50</f>
        <v>0</v>
      </c>
      <c r="C61" s="734">
        <f t="shared" si="34"/>
        <v>0</v>
      </c>
      <c r="D61" s="734">
        <f t="shared" si="34"/>
        <v>0</v>
      </c>
      <c r="E61" s="734">
        <f t="shared" si="34"/>
        <v>0</v>
      </c>
      <c r="F61" s="734">
        <f t="shared" si="34"/>
        <v>0</v>
      </c>
      <c r="G61" s="734">
        <f t="shared" si="34"/>
        <v>0</v>
      </c>
      <c r="H61" s="734">
        <f t="shared" si="34"/>
        <v>0</v>
      </c>
      <c r="I61" s="734">
        <f t="shared" si="34"/>
        <v>0</v>
      </c>
      <c r="J61" s="700">
        <f t="shared" si="26"/>
        <v>0</v>
      </c>
      <c r="K61" s="683"/>
      <c r="L61" s="686"/>
      <c r="M61" s="720">
        <v>1</v>
      </c>
      <c r="N61" s="807"/>
      <c r="O61" s="807"/>
      <c r="P61" s="805"/>
      <c r="Q61" s="754">
        <f>N61*O61/1000000*P61</f>
        <v>0</v>
      </c>
      <c r="R61" s="756">
        <f>(N61*2+O61*2)*P61/1000</f>
        <v>0</v>
      </c>
    </row>
    <row r="62" spans="1:18" x14ac:dyDescent="0.2">
      <c r="A62" s="720" t="s">
        <v>1258</v>
      </c>
      <c r="B62" s="740">
        <f t="shared" ref="B62:I62" si="35">(B36*(2+B45)+B41*B46)*B50/1000</f>
        <v>0</v>
      </c>
      <c r="C62" s="740">
        <f t="shared" si="35"/>
        <v>0</v>
      </c>
      <c r="D62" s="740">
        <f t="shared" si="35"/>
        <v>0</v>
      </c>
      <c r="E62" s="740">
        <f t="shared" si="35"/>
        <v>0</v>
      </c>
      <c r="F62" s="740">
        <f t="shared" si="35"/>
        <v>0</v>
      </c>
      <c r="G62" s="740">
        <f t="shared" si="35"/>
        <v>0</v>
      </c>
      <c r="H62" s="740">
        <f t="shared" si="35"/>
        <v>0</v>
      </c>
      <c r="I62" s="740">
        <f t="shared" si="35"/>
        <v>0</v>
      </c>
      <c r="J62" s="700">
        <f t="shared" si="26"/>
        <v>0</v>
      </c>
      <c r="K62" s="683"/>
      <c r="L62" s="686"/>
      <c r="M62" s="720">
        <v>2</v>
      </c>
      <c r="N62" s="807"/>
      <c r="O62" s="807"/>
      <c r="P62" s="805"/>
      <c r="Q62" s="754">
        <f t="shared" ref="Q62:Q69" si="36">N62*O62/1000000*P62</f>
        <v>0</v>
      </c>
      <c r="R62" s="756">
        <f t="shared" ref="R62:R71" si="37">(N62*2+O62*2)*P62/1000</f>
        <v>0</v>
      </c>
    </row>
    <row r="63" spans="1:18" x14ac:dyDescent="0.2">
      <c r="A63" s="720" t="s">
        <v>1259</v>
      </c>
      <c r="B63" s="740">
        <f t="shared" ref="B63:I63" si="38">(B43*2+B44*2*B42)*B50/1000+(B48*2*B47+B49*2)*B50/1000</f>
        <v>0</v>
      </c>
      <c r="C63" s="740">
        <f t="shared" si="38"/>
        <v>0</v>
      </c>
      <c r="D63" s="740">
        <f t="shared" si="38"/>
        <v>0</v>
      </c>
      <c r="E63" s="740">
        <f t="shared" si="38"/>
        <v>0</v>
      </c>
      <c r="F63" s="740">
        <f t="shared" si="38"/>
        <v>0</v>
      </c>
      <c r="G63" s="740">
        <f t="shared" si="38"/>
        <v>0</v>
      </c>
      <c r="H63" s="740">
        <f t="shared" si="38"/>
        <v>0</v>
      </c>
      <c r="I63" s="740">
        <f t="shared" si="38"/>
        <v>0</v>
      </c>
      <c r="J63" s="700">
        <f t="shared" si="26"/>
        <v>0</v>
      </c>
      <c r="K63" s="683"/>
      <c r="L63" s="686"/>
      <c r="M63" s="720">
        <v>3</v>
      </c>
      <c r="N63" s="807"/>
      <c r="O63" s="807"/>
      <c r="P63" s="805"/>
      <c r="Q63" s="754">
        <f t="shared" si="36"/>
        <v>0</v>
      </c>
      <c r="R63" s="756">
        <f t="shared" si="37"/>
        <v>0</v>
      </c>
    </row>
    <row r="64" spans="1:18" x14ac:dyDescent="0.2">
      <c r="A64" s="725" t="s">
        <v>1260</v>
      </c>
      <c r="B64" s="741" t="e">
        <f>ROUND(общее!L262*(B52+B53+B54+B56), -1)</f>
        <v>#DIV/0!</v>
      </c>
      <c r="C64" s="741" t="e">
        <f>ROUND(общее!L262*(C52+C53+C54+C56), -1)</f>
        <v>#DIV/0!</v>
      </c>
      <c r="D64" s="741" t="e">
        <f>ROUND(общее!L262*(D52+D53+D54+D56), -1)</f>
        <v>#DIV/0!</v>
      </c>
      <c r="E64" s="741" t="e">
        <f>ROUND(общее!L262*(E52+E53+E54+E56), -1)</f>
        <v>#DIV/0!</v>
      </c>
      <c r="F64" s="741" t="e">
        <f>ROUND(общее!L262*(F52+F53+F54+F56), -1)</f>
        <v>#DIV/0!</v>
      </c>
      <c r="G64" s="741" t="e">
        <f>ROUND(общее!L262*(G52+G53+G54+G56), -1)</f>
        <v>#DIV/0!</v>
      </c>
      <c r="H64" s="741" t="e">
        <f>ROUND(общее!L262*(H52+H53+H54+H56), -1)</f>
        <v>#DIV/0!</v>
      </c>
      <c r="I64" s="741" t="e">
        <f>ROUND(общее!L262*(I52+I53+I54+I56), -1)</f>
        <v>#DIV/0!</v>
      </c>
      <c r="J64" s="764" t="e">
        <f>SUM(B64:I64)</f>
        <v>#DIV/0!</v>
      </c>
      <c r="K64" s="683"/>
      <c r="L64" s="686"/>
      <c r="M64" s="720">
        <v>4</v>
      </c>
      <c r="N64" s="807"/>
      <c r="O64" s="807"/>
      <c r="P64" s="805"/>
      <c r="Q64" s="754">
        <f t="shared" si="36"/>
        <v>0</v>
      </c>
      <c r="R64" s="756">
        <f t="shared" si="37"/>
        <v>0</v>
      </c>
    </row>
    <row r="65" spans="1:18" x14ac:dyDescent="0.2">
      <c r="A65" s="689" t="s">
        <v>3173</v>
      </c>
      <c r="B65" s="765"/>
      <c r="C65" s="766"/>
      <c r="D65" s="766"/>
      <c r="E65" s="766"/>
      <c r="F65" s="766"/>
      <c r="G65" s="766"/>
      <c r="H65" s="766"/>
      <c r="I65" s="683"/>
      <c r="J65" s="767"/>
      <c r="K65" s="683"/>
      <c r="L65" s="686"/>
      <c r="M65" s="720">
        <v>5</v>
      </c>
      <c r="N65" s="807"/>
      <c r="O65" s="807"/>
      <c r="P65" s="805"/>
      <c r="Q65" s="754">
        <f t="shared" si="36"/>
        <v>0</v>
      </c>
      <c r="R65" s="756">
        <f t="shared" si="37"/>
        <v>0</v>
      </c>
    </row>
    <row r="66" spans="1:18" x14ac:dyDescent="0.2">
      <c r="A66" s="704"/>
      <c r="B66" s="768" t="s">
        <v>2837</v>
      </c>
      <c r="C66" s="768" t="s">
        <v>2838</v>
      </c>
      <c r="D66" s="768" t="s">
        <v>2839</v>
      </c>
      <c r="E66" s="768" t="s">
        <v>2840</v>
      </c>
      <c r="F66" s="768" t="s">
        <v>2841</v>
      </c>
      <c r="G66" s="768" t="s">
        <v>2842</v>
      </c>
      <c r="H66" s="768" t="s">
        <v>2843</v>
      </c>
      <c r="I66" s="768" t="s">
        <v>2843</v>
      </c>
      <c r="J66" s="768" t="s">
        <v>3784</v>
      </c>
      <c r="K66" s="683"/>
      <c r="L66" s="686"/>
      <c r="M66" s="720">
        <v>6</v>
      </c>
      <c r="N66" s="807"/>
      <c r="O66" s="807"/>
      <c r="P66" s="805"/>
      <c r="Q66" s="754">
        <f t="shared" si="36"/>
        <v>0</v>
      </c>
      <c r="R66" s="756">
        <f t="shared" si="37"/>
        <v>0</v>
      </c>
    </row>
    <row r="67" spans="1:18" x14ac:dyDescent="0.2">
      <c r="A67" s="700" t="s">
        <v>3263</v>
      </c>
      <c r="B67" s="801"/>
      <c r="C67" s="801"/>
      <c r="D67" s="801"/>
      <c r="E67" s="801"/>
      <c r="F67" s="801"/>
      <c r="G67" s="801"/>
      <c r="H67" s="801"/>
      <c r="I67" s="801"/>
      <c r="J67" s="700"/>
      <c r="K67" s="683"/>
      <c r="L67" s="686"/>
      <c r="M67" s="720">
        <v>7</v>
      </c>
      <c r="N67" s="807"/>
      <c r="O67" s="807"/>
      <c r="P67" s="805"/>
      <c r="Q67" s="754">
        <f t="shared" si="36"/>
        <v>0</v>
      </c>
      <c r="R67" s="756">
        <f t="shared" si="37"/>
        <v>0</v>
      </c>
    </row>
    <row r="68" spans="1:18" x14ac:dyDescent="0.2">
      <c r="A68" s="700" t="s">
        <v>3265</v>
      </c>
      <c r="B68" s="801"/>
      <c r="C68" s="801"/>
      <c r="D68" s="801"/>
      <c r="E68" s="801"/>
      <c r="F68" s="801"/>
      <c r="G68" s="801"/>
      <c r="H68" s="801"/>
      <c r="I68" s="801"/>
      <c r="J68" s="700"/>
      <c r="K68" s="683"/>
      <c r="L68" s="686"/>
      <c r="M68" s="720">
        <v>8</v>
      </c>
      <c r="N68" s="807"/>
      <c r="O68" s="807"/>
      <c r="P68" s="805"/>
      <c r="Q68" s="754">
        <f t="shared" si="36"/>
        <v>0</v>
      </c>
      <c r="R68" s="756">
        <f t="shared" si="37"/>
        <v>0</v>
      </c>
    </row>
    <row r="69" spans="1:18" x14ac:dyDescent="0.2">
      <c r="A69" s="700" t="s">
        <v>3735</v>
      </c>
      <c r="B69" s="801"/>
      <c r="C69" s="801"/>
      <c r="D69" s="801"/>
      <c r="E69" s="801"/>
      <c r="F69" s="801"/>
      <c r="G69" s="801"/>
      <c r="H69" s="801"/>
      <c r="I69" s="801"/>
      <c r="J69" s="700"/>
      <c r="K69" s="683"/>
      <c r="L69" s="686"/>
      <c r="M69" s="769">
        <v>9</v>
      </c>
      <c r="N69" s="808"/>
      <c r="O69" s="807"/>
      <c r="P69" s="805"/>
      <c r="Q69" s="754">
        <f t="shared" si="36"/>
        <v>0</v>
      </c>
      <c r="R69" s="756">
        <f t="shared" si="37"/>
        <v>0</v>
      </c>
    </row>
    <row r="70" spans="1:18" x14ac:dyDescent="0.2">
      <c r="A70" s="700" t="s">
        <v>3174</v>
      </c>
      <c r="B70" s="801"/>
      <c r="C70" s="801"/>
      <c r="D70" s="801"/>
      <c r="E70" s="801"/>
      <c r="F70" s="801"/>
      <c r="G70" s="801"/>
      <c r="H70" s="801"/>
      <c r="I70" s="801"/>
      <c r="J70" s="700"/>
      <c r="K70" s="683"/>
      <c r="L70" s="686"/>
      <c r="M70" s="769">
        <v>10</v>
      </c>
      <c r="N70" s="808"/>
      <c r="O70" s="807"/>
      <c r="P70" s="805"/>
      <c r="Q70" s="754">
        <f>N70*O70/1000000*P70</f>
        <v>0</v>
      </c>
      <c r="R70" s="756">
        <f t="shared" si="37"/>
        <v>0</v>
      </c>
    </row>
    <row r="71" spans="1:18" x14ac:dyDescent="0.2">
      <c r="A71" s="704" t="s">
        <v>3739</v>
      </c>
      <c r="B71" s="704">
        <v>25</v>
      </c>
      <c r="C71" s="704">
        <v>25</v>
      </c>
      <c r="D71" s="704">
        <v>25</v>
      </c>
      <c r="E71" s="704">
        <v>25</v>
      </c>
      <c r="F71" s="704">
        <v>25</v>
      </c>
      <c r="G71" s="704">
        <v>25</v>
      </c>
      <c r="H71" s="704">
        <v>25</v>
      </c>
      <c r="I71" s="704">
        <v>25</v>
      </c>
      <c r="J71" s="700"/>
      <c r="K71" s="683"/>
      <c r="L71" s="686"/>
      <c r="M71" s="769">
        <v>11</v>
      </c>
      <c r="N71" s="808"/>
      <c r="O71" s="807"/>
      <c r="P71" s="805"/>
      <c r="Q71" s="754">
        <f>N71*O71/1000000*P71</f>
        <v>0</v>
      </c>
      <c r="R71" s="756">
        <f t="shared" si="37"/>
        <v>0</v>
      </c>
    </row>
    <row r="72" spans="1:18" ht="13.5" thickBot="1" x14ac:dyDescent="0.25">
      <c r="A72" s="700" t="s">
        <v>2844</v>
      </c>
      <c r="B72" s="801"/>
      <c r="C72" s="801"/>
      <c r="D72" s="801"/>
      <c r="E72" s="801"/>
      <c r="F72" s="801"/>
      <c r="G72" s="801"/>
      <c r="H72" s="801"/>
      <c r="I72" s="801"/>
      <c r="J72" s="700"/>
      <c r="K72" s="683"/>
      <c r="L72" s="686"/>
      <c r="M72" s="769">
        <v>12</v>
      </c>
      <c r="N72" s="808"/>
      <c r="O72" s="807"/>
      <c r="P72" s="805"/>
      <c r="Q72" s="754">
        <f>N72*O72/1000000*P72</f>
        <v>0</v>
      </c>
      <c r="R72" s="756">
        <f>(N71*2+O71*2)*P71/1000</f>
        <v>0</v>
      </c>
    </row>
    <row r="73" spans="1:18" ht="13.5" thickBot="1" x14ac:dyDescent="0.25">
      <c r="A73" s="704"/>
      <c r="B73" s="704"/>
      <c r="C73" s="704"/>
      <c r="D73" s="704"/>
      <c r="E73" s="704"/>
      <c r="F73" s="704"/>
      <c r="G73" s="704"/>
      <c r="H73" s="704"/>
      <c r="I73" s="704"/>
      <c r="J73" s="700"/>
      <c r="K73" s="683"/>
      <c r="L73" s="686"/>
      <c r="M73" s="770" t="s">
        <v>2845</v>
      </c>
      <c r="N73" s="701">
        <f>SUM(N61:N72)</f>
        <v>0</v>
      </c>
      <c r="O73" s="688" t="s">
        <v>2846</v>
      </c>
      <c r="P73" s="688"/>
      <c r="Q73" s="759">
        <f>SUM(Q61:Q72)</f>
        <v>0</v>
      </c>
      <c r="R73" s="759">
        <f>SUM(R61:R72)</f>
        <v>0</v>
      </c>
    </row>
    <row r="74" spans="1:18" x14ac:dyDescent="0.2">
      <c r="A74" s="700" t="s">
        <v>3746</v>
      </c>
      <c r="B74" s="771">
        <f>((B67*B69+B68*B70*2+400*B67)*B72)/1000000</f>
        <v>0</v>
      </c>
      <c r="C74" s="771">
        <f t="shared" ref="C74:I74" si="39">((C67*C69+C68*C70*2+400*C67)*C72)/1000000</f>
        <v>0</v>
      </c>
      <c r="D74" s="771">
        <f t="shared" si="39"/>
        <v>0</v>
      </c>
      <c r="E74" s="771">
        <f t="shared" si="39"/>
        <v>0</v>
      </c>
      <c r="F74" s="771">
        <f t="shared" si="39"/>
        <v>0</v>
      </c>
      <c r="G74" s="771">
        <f t="shared" si="39"/>
        <v>0</v>
      </c>
      <c r="H74" s="771">
        <f t="shared" si="39"/>
        <v>0</v>
      </c>
      <c r="I74" s="771">
        <f t="shared" si="39"/>
        <v>0</v>
      </c>
      <c r="J74" s="772">
        <f>SUM(B74:I74)</f>
        <v>0</v>
      </c>
      <c r="K74" s="683"/>
      <c r="L74" s="686"/>
      <c r="M74" s="688"/>
      <c r="N74" s="725"/>
      <c r="O74" s="725" t="s">
        <v>1260</v>
      </c>
      <c r="P74" s="683"/>
      <c r="Q74" s="762" t="e">
        <f>ROUND(общее!L262*Q73, -1)</f>
        <v>#DIV/0!</v>
      </c>
      <c r="R74" s="683"/>
    </row>
    <row r="75" spans="1:18" x14ac:dyDescent="0.2">
      <c r="A75" s="700" t="s">
        <v>4471</v>
      </c>
      <c r="B75" s="717">
        <f>B68*4*B72/1000</f>
        <v>0</v>
      </c>
      <c r="C75" s="717">
        <f t="shared" ref="C75:I75" si="40">C68*4*C72/1000</f>
        <v>0</v>
      </c>
      <c r="D75" s="717">
        <f t="shared" si="40"/>
        <v>0</v>
      </c>
      <c r="E75" s="717">
        <f t="shared" si="40"/>
        <v>0</v>
      </c>
      <c r="F75" s="717">
        <f t="shared" si="40"/>
        <v>0</v>
      </c>
      <c r="G75" s="717">
        <f t="shared" si="40"/>
        <v>0</v>
      </c>
      <c r="H75" s="717">
        <f t="shared" si="40"/>
        <v>0</v>
      </c>
      <c r="I75" s="717">
        <f t="shared" si="40"/>
        <v>0</v>
      </c>
      <c r="J75" s="719">
        <f>SUM(B75:I75)</f>
        <v>0</v>
      </c>
      <c r="K75" s="683"/>
      <c r="L75" s="686"/>
      <c r="M75" s="683"/>
      <c r="N75" s="683"/>
      <c r="O75" s="683"/>
      <c r="P75" s="683"/>
      <c r="Q75" s="683"/>
      <c r="R75" s="683"/>
    </row>
    <row r="76" spans="1:18" x14ac:dyDescent="0.2">
      <c r="A76" s="700" t="s">
        <v>3175</v>
      </c>
      <c r="B76" s="717">
        <f>(B67+B69)*2*B72/1000</f>
        <v>0</v>
      </c>
      <c r="C76" s="717">
        <f t="shared" ref="C76:I76" si="41">(C67+C69)*2*C72/1000</f>
        <v>0</v>
      </c>
      <c r="D76" s="717">
        <f t="shared" si="41"/>
        <v>0</v>
      </c>
      <c r="E76" s="717">
        <f t="shared" si="41"/>
        <v>0</v>
      </c>
      <c r="F76" s="717">
        <f t="shared" si="41"/>
        <v>0</v>
      </c>
      <c r="G76" s="717">
        <f t="shared" si="41"/>
        <v>0</v>
      </c>
      <c r="H76" s="717">
        <f t="shared" si="41"/>
        <v>0</v>
      </c>
      <c r="I76" s="717">
        <f t="shared" si="41"/>
        <v>0</v>
      </c>
      <c r="J76" s="719">
        <f>SUM(B76:I76)</f>
        <v>0</v>
      </c>
      <c r="K76" s="683"/>
      <c r="L76" s="686"/>
      <c r="M76" s="688"/>
      <c r="N76" s="752" t="s">
        <v>3726</v>
      </c>
      <c r="O76" s="688"/>
      <c r="P76" s="688"/>
      <c r="Q76" s="753"/>
      <c r="R76" s="683"/>
    </row>
    <row r="77" spans="1:18" x14ac:dyDescent="0.2">
      <c r="A77" s="725" t="s">
        <v>1260</v>
      </c>
      <c r="B77" s="741">
        <f>ROUND($P$17*B74, -1)</f>
        <v>0</v>
      </c>
      <c r="C77" s="741">
        <f t="shared" ref="C77:H77" si="42">ROUND($P$17*C74, -1)</f>
        <v>0</v>
      </c>
      <c r="D77" s="741">
        <f t="shared" si="42"/>
        <v>0</v>
      </c>
      <c r="E77" s="741">
        <f t="shared" si="42"/>
        <v>0</v>
      </c>
      <c r="F77" s="741">
        <f t="shared" si="42"/>
        <v>0</v>
      </c>
      <c r="G77" s="741">
        <f t="shared" si="42"/>
        <v>0</v>
      </c>
      <c r="H77" s="741">
        <f t="shared" si="42"/>
        <v>0</v>
      </c>
      <c r="I77" s="741">
        <f>ROUND($P$17*I74, -1)</f>
        <v>0</v>
      </c>
      <c r="J77" s="762">
        <f>SUM(B77:I77)</f>
        <v>0</v>
      </c>
      <c r="K77" s="683"/>
      <c r="L77" s="686"/>
      <c r="M77" s="720" t="s">
        <v>1270</v>
      </c>
      <c r="N77" s="755" t="s">
        <v>2830</v>
      </c>
      <c r="O77" s="755" t="s">
        <v>2831</v>
      </c>
      <c r="P77" s="720" t="s">
        <v>2832</v>
      </c>
      <c r="Q77" s="754" t="s">
        <v>2833</v>
      </c>
      <c r="R77" s="755" t="s">
        <v>2850</v>
      </c>
    </row>
    <row r="78" spans="1:18" x14ac:dyDescent="0.2">
      <c r="A78" s="683"/>
      <c r="B78" s="683"/>
      <c r="C78" s="683"/>
      <c r="D78" s="683"/>
      <c r="E78" s="683"/>
      <c r="F78" s="683"/>
      <c r="G78" s="683"/>
      <c r="H78" s="683"/>
      <c r="I78" s="683"/>
      <c r="J78" s="684"/>
      <c r="K78" s="683"/>
      <c r="L78" s="686"/>
      <c r="M78" s="720">
        <v>1</v>
      </c>
      <c r="N78" s="807"/>
      <c r="O78" s="807"/>
      <c r="P78" s="805"/>
      <c r="Q78" s="754">
        <f t="shared" ref="Q78:Q88" si="43">N78*O78/1000000*P78</f>
        <v>0</v>
      </c>
      <c r="R78" s="756">
        <f>(N78*2+O78*2)*P78/1000</f>
        <v>0</v>
      </c>
    </row>
    <row r="79" spans="1:18" x14ac:dyDescent="0.2">
      <c r="A79" s="689" t="s">
        <v>3176</v>
      </c>
      <c r="B79" s="765" t="str">
        <f>B81&amp;"x"&amp;B83&amp;"x"&amp;B82</f>
        <v>xx</v>
      </c>
      <c r="C79" s="766"/>
      <c r="D79" s="766"/>
      <c r="E79" s="766"/>
      <c r="F79" s="766"/>
      <c r="G79" s="766"/>
      <c r="H79" s="766"/>
      <c r="I79" s="766"/>
      <c r="J79" s="767"/>
      <c r="K79" s="683"/>
      <c r="L79" s="686"/>
      <c r="M79" s="720">
        <v>2</v>
      </c>
      <c r="N79" s="807"/>
      <c r="O79" s="807"/>
      <c r="P79" s="805"/>
      <c r="Q79" s="754">
        <f t="shared" si="43"/>
        <v>0</v>
      </c>
      <c r="R79" s="756">
        <f t="shared" ref="R79:R88" si="44">(N79*2+O79*2)*P79/1000</f>
        <v>0</v>
      </c>
    </row>
    <row r="80" spans="1:18" x14ac:dyDescent="0.2">
      <c r="A80" s="704"/>
      <c r="B80" s="768" t="s">
        <v>2837</v>
      </c>
      <c r="C80" s="768" t="s">
        <v>2838</v>
      </c>
      <c r="D80" s="768" t="s">
        <v>2839</v>
      </c>
      <c r="E80" s="768" t="s">
        <v>2840</v>
      </c>
      <c r="F80" s="768" t="s">
        <v>2841</v>
      </c>
      <c r="G80" s="768" t="s">
        <v>2842</v>
      </c>
      <c r="H80" s="768" t="s">
        <v>2843</v>
      </c>
      <c r="I80" s="768" t="s">
        <v>2843</v>
      </c>
      <c r="J80" s="768" t="s">
        <v>3784</v>
      </c>
      <c r="K80" s="683"/>
      <c r="L80" s="686"/>
      <c r="M80" s="720">
        <v>3</v>
      </c>
      <c r="N80" s="807"/>
      <c r="O80" s="807"/>
      <c r="P80" s="805"/>
      <c r="Q80" s="754">
        <f t="shared" si="43"/>
        <v>0</v>
      </c>
      <c r="R80" s="756">
        <f t="shared" si="44"/>
        <v>0</v>
      </c>
    </row>
    <row r="81" spans="1:18" x14ac:dyDescent="0.2">
      <c r="A81" s="700" t="s">
        <v>3263</v>
      </c>
      <c r="B81" s="801"/>
      <c r="C81" s="801"/>
      <c r="D81" s="801"/>
      <c r="E81" s="801"/>
      <c r="F81" s="801"/>
      <c r="G81" s="801"/>
      <c r="H81" s="801"/>
      <c r="I81" s="801"/>
      <c r="J81" s="700"/>
      <c r="K81" s="683"/>
      <c r="L81" s="686"/>
      <c r="M81" s="720">
        <v>4</v>
      </c>
      <c r="N81" s="807"/>
      <c r="O81" s="807"/>
      <c r="P81" s="805"/>
      <c r="Q81" s="754">
        <f t="shared" si="43"/>
        <v>0</v>
      </c>
      <c r="R81" s="756">
        <f t="shared" si="44"/>
        <v>0</v>
      </c>
    </row>
    <row r="82" spans="1:18" x14ac:dyDescent="0.2">
      <c r="A82" s="700" t="s">
        <v>3265</v>
      </c>
      <c r="B82" s="801"/>
      <c r="C82" s="801"/>
      <c r="D82" s="801"/>
      <c r="E82" s="801"/>
      <c r="F82" s="801"/>
      <c r="G82" s="801"/>
      <c r="H82" s="801"/>
      <c r="I82" s="801"/>
      <c r="J82" s="700"/>
      <c r="K82" s="683"/>
      <c r="L82" s="686"/>
      <c r="M82" s="720">
        <v>5</v>
      </c>
      <c r="N82" s="807"/>
      <c r="O82" s="807"/>
      <c r="P82" s="805"/>
      <c r="Q82" s="754">
        <f t="shared" si="43"/>
        <v>0</v>
      </c>
      <c r="R82" s="756">
        <f t="shared" si="44"/>
        <v>0</v>
      </c>
    </row>
    <row r="83" spans="1:18" x14ac:dyDescent="0.2">
      <c r="A83" s="700" t="s">
        <v>3735</v>
      </c>
      <c r="B83" s="801"/>
      <c r="C83" s="801"/>
      <c r="D83" s="801"/>
      <c r="E83" s="801"/>
      <c r="F83" s="801"/>
      <c r="G83" s="801"/>
      <c r="H83" s="801"/>
      <c r="I83" s="801"/>
      <c r="J83" s="700"/>
      <c r="K83" s="683"/>
      <c r="L83" s="686"/>
      <c r="M83" s="720">
        <v>6</v>
      </c>
      <c r="N83" s="807"/>
      <c r="O83" s="807"/>
      <c r="P83" s="805"/>
      <c r="Q83" s="754">
        <f t="shared" si="43"/>
        <v>0</v>
      </c>
      <c r="R83" s="756">
        <f t="shared" si="44"/>
        <v>0</v>
      </c>
    </row>
    <row r="84" spans="1:18" x14ac:dyDescent="0.2">
      <c r="A84" s="700" t="s">
        <v>3174</v>
      </c>
      <c r="B84" s="801"/>
      <c r="C84" s="801"/>
      <c r="D84" s="801"/>
      <c r="E84" s="801"/>
      <c r="F84" s="801"/>
      <c r="G84" s="801"/>
      <c r="H84" s="801"/>
      <c r="I84" s="801"/>
      <c r="J84" s="700"/>
      <c r="K84" s="683"/>
      <c r="L84" s="686"/>
      <c r="M84" s="720">
        <v>7</v>
      </c>
      <c r="N84" s="807"/>
      <c r="O84" s="807"/>
      <c r="P84" s="805"/>
      <c r="Q84" s="754">
        <f t="shared" si="43"/>
        <v>0</v>
      </c>
      <c r="R84" s="756">
        <f t="shared" si="44"/>
        <v>0</v>
      </c>
    </row>
    <row r="85" spans="1:18" x14ac:dyDescent="0.2">
      <c r="A85" s="704" t="s">
        <v>3739</v>
      </c>
      <c r="B85" s="704">
        <v>16</v>
      </c>
      <c r="C85" s="704">
        <v>16</v>
      </c>
      <c r="D85" s="704">
        <v>16</v>
      </c>
      <c r="E85" s="704">
        <v>16</v>
      </c>
      <c r="F85" s="704">
        <v>16</v>
      </c>
      <c r="G85" s="704">
        <v>16</v>
      </c>
      <c r="H85" s="704">
        <v>16</v>
      </c>
      <c r="I85" s="704">
        <v>16</v>
      </c>
      <c r="J85" s="700"/>
      <c r="K85" s="683"/>
      <c r="L85" s="686"/>
      <c r="M85" s="720">
        <v>8</v>
      </c>
      <c r="N85" s="807"/>
      <c r="O85" s="807"/>
      <c r="P85" s="805"/>
      <c r="Q85" s="754">
        <f t="shared" si="43"/>
        <v>0</v>
      </c>
      <c r="R85" s="756">
        <f t="shared" si="44"/>
        <v>0</v>
      </c>
    </row>
    <row r="86" spans="1:18" x14ac:dyDescent="0.2">
      <c r="A86" s="700" t="s">
        <v>2844</v>
      </c>
      <c r="B86" s="801"/>
      <c r="C86" s="801"/>
      <c r="D86" s="801"/>
      <c r="E86" s="801"/>
      <c r="F86" s="801"/>
      <c r="G86" s="801"/>
      <c r="H86" s="801"/>
      <c r="I86" s="801"/>
      <c r="J86" s="700"/>
      <c r="K86" s="683"/>
      <c r="L86" s="686"/>
      <c r="M86" s="720">
        <v>9</v>
      </c>
      <c r="N86" s="807"/>
      <c r="O86" s="807"/>
      <c r="P86" s="805"/>
      <c r="Q86" s="754">
        <f t="shared" si="43"/>
        <v>0</v>
      </c>
      <c r="R86" s="756">
        <f t="shared" si="44"/>
        <v>0</v>
      </c>
    </row>
    <row r="87" spans="1:18" x14ac:dyDescent="0.2">
      <c r="A87" s="704"/>
      <c r="B87" s="704"/>
      <c r="C87" s="704"/>
      <c r="D87" s="704"/>
      <c r="E87" s="704"/>
      <c r="F87" s="704"/>
      <c r="G87" s="704"/>
      <c r="H87" s="704"/>
      <c r="I87" s="704"/>
      <c r="J87" s="700"/>
      <c r="K87" s="683"/>
      <c r="L87" s="686"/>
      <c r="M87" s="720">
        <v>10</v>
      </c>
      <c r="N87" s="807"/>
      <c r="O87" s="807"/>
      <c r="P87" s="805"/>
      <c r="Q87" s="754">
        <f t="shared" si="43"/>
        <v>0</v>
      </c>
      <c r="R87" s="756">
        <f t="shared" si="44"/>
        <v>0</v>
      </c>
    </row>
    <row r="88" spans="1:18" ht="13.5" thickBot="1" x14ac:dyDescent="0.25">
      <c r="A88" s="700" t="s">
        <v>3746</v>
      </c>
      <c r="B88" s="717">
        <f>((B81*B83+B82*B84*2+400*B81)*B86)/1000000</f>
        <v>0</v>
      </c>
      <c r="C88" s="717">
        <f t="shared" ref="C88:I88" si="45">((C81*C83+C82*C84*2+400*C81)*C86)/1000000</f>
        <v>0</v>
      </c>
      <c r="D88" s="717">
        <f t="shared" si="45"/>
        <v>0</v>
      </c>
      <c r="E88" s="717">
        <f t="shared" si="45"/>
        <v>0</v>
      </c>
      <c r="F88" s="717">
        <f t="shared" si="45"/>
        <v>0</v>
      </c>
      <c r="G88" s="717">
        <f t="shared" si="45"/>
        <v>0</v>
      </c>
      <c r="H88" s="717">
        <f t="shared" si="45"/>
        <v>0</v>
      </c>
      <c r="I88" s="717">
        <f t="shared" si="45"/>
        <v>0</v>
      </c>
      <c r="J88" s="719">
        <f>SUM(B88:I88)</f>
        <v>0</v>
      </c>
      <c r="K88" s="683"/>
      <c r="L88" s="686"/>
      <c r="M88" s="720">
        <v>11</v>
      </c>
      <c r="N88" s="807"/>
      <c r="O88" s="807"/>
      <c r="P88" s="805"/>
      <c r="Q88" s="754">
        <f t="shared" si="43"/>
        <v>0</v>
      </c>
      <c r="R88" s="756">
        <f t="shared" si="44"/>
        <v>0</v>
      </c>
    </row>
    <row r="89" spans="1:18" ht="13.5" thickBot="1" x14ac:dyDescent="0.25">
      <c r="A89" s="700" t="s">
        <v>4034</v>
      </c>
      <c r="B89" s="717">
        <f>((B81+B82)*2+B84*4)*B86/1000</f>
        <v>0</v>
      </c>
      <c r="C89" s="717">
        <f t="shared" ref="C89:I89" si="46">((C81+C82)*2+C84*4)*C86/1000</f>
        <v>0</v>
      </c>
      <c r="D89" s="717">
        <f t="shared" si="46"/>
        <v>0</v>
      </c>
      <c r="E89" s="717">
        <f t="shared" si="46"/>
        <v>0</v>
      </c>
      <c r="F89" s="717">
        <f t="shared" si="46"/>
        <v>0</v>
      </c>
      <c r="G89" s="717">
        <f t="shared" si="46"/>
        <v>0</v>
      </c>
      <c r="H89" s="717">
        <f t="shared" si="46"/>
        <v>0</v>
      </c>
      <c r="I89" s="717">
        <f t="shared" si="46"/>
        <v>0</v>
      </c>
      <c r="J89" s="719">
        <f>SUM(B89:I89)</f>
        <v>0</v>
      </c>
      <c r="K89" s="683"/>
      <c r="L89" s="686"/>
      <c r="M89" s="770" t="s">
        <v>2845</v>
      </c>
      <c r="N89" s="701">
        <f>SUM(N78:N88)</f>
        <v>0</v>
      </c>
      <c r="O89" s="688" t="s">
        <v>3784</v>
      </c>
      <c r="P89" s="688"/>
      <c r="Q89" s="759">
        <f>SUM(Q78:Q88)</f>
        <v>0</v>
      </c>
      <c r="R89" s="759">
        <f>SUM(R78:R88)</f>
        <v>0</v>
      </c>
    </row>
    <row r="90" spans="1:18" x14ac:dyDescent="0.2">
      <c r="A90" s="725" t="s">
        <v>1260</v>
      </c>
      <c r="B90" s="741">
        <f>ROUND($P$17*B88, -1)</f>
        <v>0</v>
      </c>
      <c r="C90" s="741">
        <f t="shared" ref="C90:H90" si="47">ROUND($P$17*C88, -1)</f>
        <v>0</v>
      </c>
      <c r="D90" s="741">
        <f t="shared" si="47"/>
        <v>0</v>
      </c>
      <c r="E90" s="741">
        <f t="shared" si="47"/>
        <v>0</v>
      </c>
      <c r="F90" s="741">
        <f t="shared" si="47"/>
        <v>0</v>
      </c>
      <c r="G90" s="741">
        <f t="shared" si="47"/>
        <v>0</v>
      </c>
      <c r="H90" s="741">
        <f t="shared" si="47"/>
        <v>0</v>
      </c>
      <c r="I90" s="741">
        <f>ROUND($P$17*I88, -1)</f>
        <v>0</v>
      </c>
      <c r="J90" s="762">
        <f>SUM(B90:I90)</f>
        <v>0</v>
      </c>
      <c r="K90" s="683"/>
      <c r="L90" s="686"/>
      <c r="M90" s="683"/>
      <c r="N90" s="725"/>
      <c r="O90" s="725" t="s">
        <v>1260</v>
      </c>
      <c r="P90" s="683"/>
      <c r="Q90" s="762" t="e">
        <f>ROUND(общее!L262*Q89, -1)</f>
        <v>#DIV/0!</v>
      </c>
      <c r="R90" s="683"/>
    </row>
    <row r="91" spans="1:18" x14ac:dyDescent="0.2">
      <c r="A91" s="683"/>
      <c r="B91" s="683"/>
      <c r="C91" s="683"/>
      <c r="D91" s="683"/>
      <c r="E91" s="683"/>
      <c r="F91" s="683"/>
      <c r="G91" s="683"/>
      <c r="H91" s="683"/>
      <c r="I91" s="683"/>
      <c r="J91" s="684"/>
      <c r="K91" s="683"/>
      <c r="L91" s="686"/>
      <c r="M91" s="683"/>
      <c r="N91" s="683"/>
      <c r="O91" s="683"/>
      <c r="P91" s="683"/>
      <c r="Q91" s="683"/>
      <c r="R91" s="683"/>
    </row>
    <row r="92" spans="1:18" x14ac:dyDescent="0.2">
      <c r="A92" s="684" t="s">
        <v>2847</v>
      </c>
      <c r="B92" s="683"/>
      <c r="C92" s="683"/>
      <c r="D92" s="683"/>
      <c r="E92" s="683"/>
      <c r="F92" s="688"/>
      <c r="G92" s="752" t="s">
        <v>2848</v>
      </c>
      <c r="H92" s="688"/>
      <c r="I92" s="688"/>
      <c r="J92" s="753"/>
      <c r="K92" s="683"/>
      <c r="L92" s="686"/>
      <c r="M92" s="688"/>
      <c r="N92" s="752" t="s">
        <v>1269</v>
      </c>
      <c r="O92" s="688"/>
      <c r="P92" s="688"/>
      <c r="Q92" s="753"/>
      <c r="R92" s="750"/>
    </row>
    <row r="93" spans="1:18" x14ac:dyDescent="0.2">
      <c r="A93" s="773" t="s">
        <v>2849</v>
      </c>
      <c r="B93" s="484" t="s">
        <v>642</v>
      </c>
      <c r="C93" s="508">
        <f>J21+J22+O7+J52+J53+J108-Q38</f>
        <v>0</v>
      </c>
      <c r="D93" s="756" t="s">
        <v>661</v>
      </c>
      <c r="E93" s="683"/>
      <c r="F93" s="720" t="s">
        <v>1270</v>
      </c>
      <c r="G93" s="720" t="s">
        <v>2830</v>
      </c>
      <c r="H93" s="720" t="s">
        <v>2831</v>
      </c>
      <c r="I93" s="720" t="s">
        <v>2832</v>
      </c>
      <c r="J93" s="754" t="s">
        <v>2833</v>
      </c>
      <c r="K93" s="755" t="s">
        <v>2850</v>
      </c>
      <c r="L93" s="686"/>
      <c r="M93" s="720" t="s">
        <v>1270</v>
      </c>
      <c r="N93" s="755" t="s">
        <v>2830</v>
      </c>
      <c r="O93" s="755" t="s">
        <v>2831</v>
      </c>
      <c r="P93" s="720" t="s">
        <v>2832</v>
      </c>
      <c r="Q93" s="754" t="s">
        <v>2833</v>
      </c>
      <c r="R93" s="774" t="s">
        <v>2850</v>
      </c>
    </row>
    <row r="94" spans="1:18" x14ac:dyDescent="0.2">
      <c r="A94" s="773" t="s">
        <v>2849</v>
      </c>
      <c r="B94" s="484" t="s">
        <v>643</v>
      </c>
      <c r="C94" s="508">
        <f>J74+Q108+Q38</f>
        <v>0</v>
      </c>
      <c r="D94" s="756" t="s">
        <v>661</v>
      </c>
      <c r="E94" s="683"/>
      <c r="F94" s="720">
        <v>1</v>
      </c>
      <c r="G94" s="805"/>
      <c r="H94" s="805"/>
      <c r="I94" s="805"/>
      <c r="J94" s="754">
        <f>G94*H94/1000000*I94</f>
        <v>0</v>
      </c>
      <c r="K94" s="756">
        <f>(G94*2+H94*2)*I94/1000</f>
        <v>0</v>
      </c>
      <c r="L94" s="686"/>
      <c r="M94" s="720">
        <v>1</v>
      </c>
      <c r="N94" s="807"/>
      <c r="O94" s="807"/>
      <c r="P94" s="805"/>
      <c r="Q94" s="754">
        <f t="shared" ref="Q94:Q107" si="48">N94*O94/1000000*P94</f>
        <v>0</v>
      </c>
      <c r="R94" s="775">
        <f>(N94*2+O94*2)*P94/1000</f>
        <v>0</v>
      </c>
    </row>
    <row r="95" spans="1:18" x14ac:dyDescent="0.2">
      <c r="A95" s="773" t="s">
        <v>644</v>
      </c>
      <c r="B95" s="484" t="s">
        <v>4182</v>
      </c>
      <c r="C95" s="508">
        <f>J23+O14+J55</f>
        <v>0</v>
      </c>
      <c r="D95" s="756" t="s">
        <v>661</v>
      </c>
      <c r="E95" s="683"/>
      <c r="F95" s="720">
        <v>2</v>
      </c>
      <c r="G95" s="805"/>
      <c r="H95" s="805"/>
      <c r="I95" s="805"/>
      <c r="J95" s="754">
        <f t="shared" ref="J95:J105" si="49">G95*H95/1000000*I95</f>
        <v>0</v>
      </c>
      <c r="K95" s="756">
        <f t="shared" ref="K95:K105" si="50">(G95*2+H95*2)*I95/1000</f>
        <v>0</v>
      </c>
      <c r="L95" s="686"/>
      <c r="M95" s="720">
        <v>2</v>
      </c>
      <c r="N95" s="807"/>
      <c r="O95" s="807"/>
      <c r="P95" s="805"/>
      <c r="Q95" s="754">
        <f t="shared" si="48"/>
        <v>0</v>
      </c>
      <c r="R95" s="775">
        <f t="shared" ref="R95:R107" si="51">(N95*2+O95*2)*P95/1000</f>
        <v>0</v>
      </c>
    </row>
    <row r="96" spans="1:18" x14ac:dyDescent="0.2">
      <c r="A96" s="773" t="s">
        <v>4206</v>
      </c>
      <c r="B96" s="484" t="s">
        <v>4207</v>
      </c>
      <c r="C96" s="508">
        <f>J123</f>
        <v>0</v>
      </c>
      <c r="D96" s="756" t="s">
        <v>661</v>
      </c>
      <c r="E96" s="683"/>
      <c r="F96" s="720">
        <v>3</v>
      </c>
      <c r="G96" s="805"/>
      <c r="H96" s="805"/>
      <c r="I96" s="805"/>
      <c r="J96" s="754">
        <f t="shared" si="49"/>
        <v>0</v>
      </c>
      <c r="K96" s="756">
        <f t="shared" si="50"/>
        <v>0</v>
      </c>
      <c r="L96" s="686"/>
      <c r="M96" s="720">
        <v>3</v>
      </c>
      <c r="N96" s="807"/>
      <c r="O96" s="807"/>
      <c r="P96" s="805"/>
      <c r="Q96" s="754">
        <f t="shared" si="48"/>
        <v>0</v>
      </c>
      <c r="R96" s="775">
        <f t="shared" si="51"/>
        <v>0</v>
      </c>
    </row>
    <row r="97" spans="1:18" x14ac:dyDescent="0.2">
      <c r="A97" s="483" t="s">
        <v>646</v>
      </c>
      <c r="B97" s="484" t="s">
        <v>4474</v>
      </c>
      <c r="C97" s="508">
        <f>J24+O15+J56</f>
        <v>0</v>
      </c>
      <c r="D97" s="756" t="s">
        <v>661</v>
      </c>
      <c r="E97" s="683"/>
      <c r="F97" s="720">
        <v>4</v>
      </c>
      <c r="G97" s="805"/>
      <c r="H97" s="805"/>
      <c r="I97" s="805"/>
      <c r="J97" s="754">
        <f t="shared" si="49"/>
        <v>0</v>
      </c>
      <c r="K97" s="756">
        <f t="shared" si="50"/>
        <v>0</v>
      </c>
      <c r="L97" s="686"/>
      <c r="M97" s="720">
        <v>4</v>
      </c>
      <c r="N97" s="807"/>
      <c r="O97" s="807"/>
      <c r="P97" s="805"/>
      <c r="Q97" s="754">
        <f t="shared" si="48"/>
        <v>0</v>
      </c>
      <c r="R97" s="775">
        <f t="shared" si="51"/>
        <v>0</v>
      </c>
    </row>
    <row r="98" spans="1:18" x14ac:dyDescent="0.2">
      <c r="A98" s="483" t="s">
        <v>647</v>
      </c>
      <c r="B98" s="776" t="s">
        <v>4473</v>
      </c>
      <c r="C98" s="508">
        <f>J57+Q73</f>
        <v>0</v>
      </c>
      <c r="D98" s="756" t="s">
        <v>661</v>
      </c>
      <c r="E98" s="683"/>
      <c r="F98" s="720">
        <v>5</v>
      </c>
      <c r="G98" s="805"/>
      <c r="H98" s="805"/>
      <c r="I98" s="805"/>
      <c r="J98" s="754">
        <f t="shared" si="49"/>
        <v>0</v>
      </c>
      <c r="K98" s="756">
        <f t="shared" si="50"/>
        <v>0</v>
      </c>
      <c r="L98" s="686"/>
      <c r="M98" s="720">
        <v>5</v>
      </c>
      <c r="N98" s="807"/>
      <c r="O98" s="807"/>
      <c r="P98" s="805"/>
      <c r="Q98" s="754">
        <f t="shared" si="48"/>
        <v>0</v>
      </c>
      <c r="R98" s="775">
        <f t="shared" si="51"/>
        <v>0</v>
      </c>
    </row>
    <row r="99" spans="1:18" x14ac:dyDescent="0.2">
      <c r="A99" s="483" t="s">
        <v>3266</v>
      </c>
      <c r="B99" s="776" t="s">
        <v>4473</v>
      </c>
      <c r="C99" s="508">
        <f>Q89</f>
        <v>0</v>
      </c>
      <c r="D99" s="756" t="s">
        <v>661</v>
      </c>
      <c r="E99" s="683"/>
      <c r="F99" s="720">
        <v>6</v>
      </c>
      <c r="G99" s="805"/>
      <c r="H99" s="805"/>
      <c r="I99" s="805"/>
      <c r="J99" s="754">
        <f t="shared" si="49"/>
        <v>0</v>
      </c>
      <c r="K99" s="756">
        <f t="shared" si="50"/>
        <v>0</v>
      </c>
      <c r="L99" s="686"/>
      <c r="M99" s="720">
        <v>6</v>
      </c>
      <c r="N99" s="807"/>
      <c r="O99" s="807"/>
      <c r="P99" s="805"/>
      <c r="Q99" s="754">
        <f t="shared" si="48"/>
        <v>0</v>
      </c>
      <c r="R99" s="775">
        <f t="shared" si="51"/>
        <v>0</v>
      </c>
    </row>
    <row r="100" spans="1:18" x14ac:dyDescent="0.2">
      <c r="A100" s="483" t="s">
        <v>2571</v>
      </c>
      <c r="B100" s="484" t="s">
        <v>4474</v>
      </c>
      <c r="C100" s="508">
        <f>J26+J54</f>
        <v>0</v>
      </c>
      <c r="D100" s="756" t="s">
        <v>661</v>
      </c>
      <c r="E100" s="683"/>
      <c r="F100" s="720">
        <v>7</v>
      </c>
      <c r="G100" s="805"/>
      <c r="H100" s="805"/>
      <c r="I100" s="805"/>
      <c r="J100" s="754">
        <f t="shared" si="49"/>
        <v>0</v>
      </c>
      <c r="K100" s="756">
        <f t="shared" si="50"/>
        <v>0</v>
      </c>
      <c r="L100" s="686"/>
      <c r="M100" s="720">
        <v>7</v>
      </c>
      <c r="N100" s="807"/>
      <c r="O100" s="807"/>
      <c r="P100" s="805"/>
      <c r="Q100" s="754">
        <f t="shared" si="48"/>
        <v>0</v>
      </c>
      <c r="R100" s="775">
        <f t="shared" si="51"/>
        <v>0</v>
      </c>
    </row>
    <row r="101" spans="1:18" x14ac:dyDescent="0.2">
      <c r="A101" s="483" t="s">
        <v>3268</v>
      </c>
      <c r="B101" s="484" t="s">
        <v>4474</v>
      </c>
      <c r="C101" s="508">
        <f>Q56</f>
        <v>0</v>
      </c>
      <c r="D101" s="756" t="s">
        <v>661</v>
      </c>
      <c r="E101" s="683"/>
      <c r="F101" s="720">
        <v>8</v>
      </c>
      <c r="G101" s="805"/>
      <c r="H101" s="805"/>
      <c r="I101" s="805"/>
      <c r="J101" s="754">
        <f t="shared" si="49"/>
        <v>0</v>
      </c>
      <c r="K101" s="756">
        <f t="shared" si="50"/>
        <v>0</v>
      </c>
      <c r="L101" s="686"/>
      <c r="M101" s="720">
        <v>8</v>
      </c>
      <c r="N101" s="807"/>
      <c r="O101" s="807"/>
      <c r="P101" s="805"/>
      <c r="Q101" s="754">
        <f t="shared" si="48"/>
        <v>0</v>
      </c>
      <c r="R101" s="775">
        <f t="shared" si="51"/>
        <v>0</v>
      </c>
    </row>
    <row r="102" spans="1:18" x14ac:dyDescent="0.2">
      <c r="A102" s="483" t="s">
        <v>668</v>
      </c>
      <c r="B102" s="484" t="s">
        <v>4182</v>
      </c>
      <c r="C102" s="508">
        <f>J25</f>
        <v>0</v>
      </c>
      <c r="D102" s="756" t="s">
        <v>661</v>
      </c>
      <c r="E102" s="683"/>
      <c r="F102" s="720">
        <v>9</v>
      </c>
      <c r="G102" s="805"/>
      <c r="H102" s="805"/>
      <c r="I102" s="805"/>
      <c r="J102" s="754">
        <f t="shared" si="49"/>
        <v>0</v>
      </c>
      <c r="K102" s="756">
        <f t="shared" si="50"/>
        <v>0</v>
      </c>
      <c r="L102" s="686"/>
      <c r="M102" s="720">
        <v>9</v>
      </c>
      <c r="N102" s="807"/>
      <c r="O102" s="807"/>
      <c r="P102" s="805"/>
      <c r="Q102" s="754">
        <f t="shared" si="48"/>
        <v>0</v>
      </c>
      <c r="R102" s="775">
        <f t="shared" si="51"/>
        <v>0</v>
      </c>
    </row>
    <row r="103" spans="1:18" x14ac:dyDescent="0.2">
      <c r="A103" s="483" t="s">
        <v>649</v>
      </c>
      <c r="B103" s="484"/>
      <c r="C103" s="508">
        <f>Q123</f>
        <v>0</v>
      </c>
      <c r="D103" s="756" t="s">
        <v>661</v>
      </c>
      <c r="E103" s="683"/>
      <c r="F103" s="720">
        <v>10</v>
      </c>
      <c r="G103" s="805"/>
      <c r="H103" s="805"/>
      <c r="I103" s="805"/>
      <c r="J103" s="754">
        <f t="shared" si="49"/>
        <v>0</v>
      </c>
      <c r="K103" s="756">
        <f t="shared" si="50"/>
        <v>0</v>
      </c>
      <c r="L103" s="686"/>
      <c r="M103" s="720">
        <v>10</v>
      </c>
      <c r="N103" s="807"/>
      <c r="O103" s="807"/>
      <c r="P103" s="805"/>
      <c r="Q103" s="754">
        <f t="shared" si="48"/>
        <v>0</v>
      </c>
      <c r="R103" s="775">
        <f t="shared" si="51"/>
        <v>0</v>
      </c>
    </row>
    <row r="104" spans="1:18" x14ac:dyDescent="0.2">
      <c r="A104" s="483" t="s">
        <v>650</v>
      </c>
      <c r="B104" s="484" t="s">
        <v>4182</v>
      </c>
      <c r="C104" s="508"/>
      <c r="D104" s="756" t="s">
        <v>661</v>
      </c>
      <c r="E104" s="683"/>
      <c r="F104" s="720">
        <v>11</v>
      </c>
      <c r="G104" s="805"/>
      <c r="H104" s="805"/>
      <c r="I104" s="805"/>
      <c r="J104" s="754">
        <f t="shared" si="49"/>
        <v>0</v>
      </c>
      <c r="K104" s="756">
        <f t="shared" si="50"/>
        <v>0</v>
      </c>
      <c r="L104" s="686"/>
      <c r="M104" s="720">
        <v>11</v>
      </c>
      <c r="N104" s="807"/>
      <c r="O104" s="807"/>
      <c r="P104" s="805"/>
      <c r="Q104" s="754">
        <f>N104*O104/1000000*P104</f>
        <v>0</v>
      </c>
      <c r="R104" s="775">
        <f>(N104*2+O104*2)*P104/1000</f>
        <v>0</v>
      </c>
    </row>
    <row r="105" spans="1:18" x14ac:dyDescent="0.2">
      <c r="A105" s="483" t="s">
        <v>2851</v>
      </c>
      <c r="B105" s="484" t="s">
        <v>2852</v>
      </c>
      <c r="C105" s="512">
        <f>(C93+C96+C97)*10</f>
        <v>0</v>
      </c>
      <c r="D105" s="756" t="s">
        <v>664</v>
      </c>
      <c r="E105" s="683"/>
      <c r="F105" s="720">
        <v>12</v>
      </c>
      <c r="G105" s="805"/>
      <c r="H105" s="805"/>
      <c r="I105" s="805"/>
      <c r="J105" s="754">
        <f t="shared" si="49"/>
        <v>0</v>
      </c>
      <c r="K105" s="756">
        <f t="shared" si="50"/>
        <v>0</v>
      </c>
      <c r="L105" s="686"/>
      <c r="M105" s="720">
        <v>12</v>
      </c>
      <c r="N105" s="807"/>
      <c r="O105" s="807"/>
      <c r="P105" s="805"/>
      <c r="Q105" s="754">
        <f>N105*O105/1000000*P105</f>
        <v>0</v>
      </c>
      <c r="R105" s="775">
        <f>(N105*2+O105*2)*P105/1000</f>
        <v>0</v>
      </c>
    </row>
    <row r="106" spans="1:18" x14ac:dyDescent="0.2">
      <c r="A106" s="483" t="s">
        <v>2851</v>
      </c>
      <c r="B106" s="777" t="s">
        <v>651</v>
      </c>
      <c r="C106" s="512">
        <f>C94*8</f>
        <v>0</v>
      </c>
      <c r="D106" s="756" t="s">
        <v>664</v>
      </c>
      <c r="E106" s="683"/>
      <c r="F106" s="720">
        <v>13</v>
      </c>
      <c r="G106" s="805"/>
      <c r="H106" s="805"/>
      <c r="I106" s="805"/>
      <c r="J106" s="754">
        <f>G106*H106/1000000*I106</f>
        <v>0</v>
      </c>
      <c r="K106" s="756">
        <f>(G106*2+H106*2)*I106/1000</f>
        <v>0</v>
      </c>
      <c r="L106" s="686"/>
      <c r="M106" s="720">
        <v>11</v>
      </c>
      <c r="N106" s="807"/>
      <c r="O106" s="807"/>
      <c r="P106" s="805"/>
      <c r="Q106" s="754">
        <f t="shared" si="48"/>
        <v>0</v>
      </c>
      <c r="R106" s="775">
        <f t="shared" si="51"/>
        <v>0</v>
      </c>
    </row>
    <row r="107" spans="1:18" x14ac:dyDescent="0.2">
      <c r="A107" s="483" t="s">
        <v>2853</v>
      </c>
      <c r="B107" s="484"/>
      <c r="C107" s="512">
        <f>J76</f>
        <v>0</v>
      </c>
      <c r="D107" s="756" t="s">
        <v>664</v>
      </c>
      <c r="E107" s="683"/>
      <c r="F107" s="720">
        <v>14</v>
      </c>
      <c r="G107" s="805"/>
      <c r="H107" s="805"/>
      <c r="I107" s="805"/>
      <c r="J107" s="754">
        <f>G107*H107/1000000*I107</f>
        <v>0</v>
      </c>
      <c r="K107" s="756">
        <f>(G107*2+H107*2)*I107/1000</f>
        <v>0</v>
      </c>
      <c r="L107" s="686"/>
      <c r="M107" s="720">
        <v>12</v>
      </c>
      <c r="N107" s="807"/>
      <c r="O107" s="807"/>
      <c r="P107" s="805"/>
      <c r="Q107" s="754">
        <f t="shared" si="48"/>
        <v>0</v>
      </c>
      <c r="R107" s="775">
        <f t="shared" si="51"/>
        <v>0</v>
      </c>
    </row>
    <row r="108" spans="1:18" x14ac:dyDescent="0.2">
      <c r="A108" s="720" t="s">
        <v>4472</v>
      </c>
      <c r="B108" s="484" t="s">
        <v>642</v>
      </c>
      <c r="C108" s="512">
        <f>J31+J62+O21+J89</f>
        <v>0</v>
      </c>
      <c r="D108" s="756" t="s">
        <v>664</v>
      </c>
      <c r="E108" s="683"/>
      <c r="F108" s="688"/>
      <c r="G108" s="688"/>
      <c r="H108" s="688" t="s">
        <v>3784</v>
      </c>
      <c r="I108" s="688"/>
      <c r="J108" s="759">
        <f>SUM(J94:J107)</f>
        <v>0</v>
      </c>
      <c r="K108" s="778">
        <f>SUM(K94:K107)</f>
        <v>0</v>
      </c>
      <c r="L108" s="686"/>
      <c r="M108" s="688"/>
      <c r="N108" s="688"/>
      <c r="O108" s="688" t="s">
        <v>3784</v>
      </c>
      <c r="P108" s="688"/>
      <c r="Q108" s="759">
        <f>SUM(Q94:Q107)</f>
        <v>0</v>
      </c>
      <c r="R108" s="778">
        <f>SUM(R94:R107)</f>
        <v>0</v>
      </c>
    </row>
    <row r="109" spans="1:18" x14ac:dyDescent="0.2">
      <c r="A109" s="720" t="s">
        <v>4472</v>
      </c>
      <c r="B109" s="776" t="s">
        <v>4473</v>
      </c>
      <c r="C109" s="779">
        <f>J75+R108</f>
        <v>0</v>
      </c>
      <c r="D109" s="756" t="s">
        <v>664</v>
      </c>
      <c r="E109" s="683"/>
      <c r="F109" s="683"/>
      <c r="G109" s="725"/>
      <c r="H109" s="725" t="s">
        <v>1260</v>
      </c>
      <c r="I109" s="683"/>
      <c r="J109" s="762" t="e">
        <f>ROUNDUP(общее!L262*J108, -1)</f>
        <v>#DIV/0!</v>
      </c>
      <c r="K109" s="683"/>
      <c r="L109" s="686"/>
      <c r="N109" s="725"/>
      <c r="O109" s="725" t="s">
        <v>1260</v>
      </c>
      <c r="P109" s="683"/>
      <c r="Q109" s="762" t="e">
        <f>ROUNDUP(общее!L262*Q108, -1)</f>
        <v>#DIV/0!</v>
      </c>
    </row>
    <row r="110" spans="1:18" x14ac:dyDescent="0.2">
      <c r="A110" s="720" t="s">
        <v>1259</v>
      </c>
      <c r="B110" s="484" t="s">
        <v>642</v>
      </c>
      <c r="C110" s="512">
        <f>J32+J63+O22</f>
        <v>0</v>
      </c>
      <c r="D110" s="756" t="s">
        <v>664</v>
      </c>
      <c r="E110" s="683"/>
      <c r="F110" s="683"/>
      <c r="G110" s="683"/>
      <c r="H110" s="683"/>
      <c r="I110" s="683"/>
      <c r="J110" s="683"/>
      <c r="K110" s="683"/>
      <c r="L110" s="686"/>
    </row>
    <row r="111" spans="1:18" x14ac:dyDescent="0.2">
      <c r="A111" s="720" t="s">
        <v>2854</v>
      </c>
      <c r="B111" s="484" t="s">
        <v>642</v>
      </c>
      <c r="C111" s="780">
        <f>K108+R56+R89+K123</f>
        <v>0</v>
      </c>
      <c r="D111" s="756" t="s">
        <v>664</v>
      </c>
      <c r="F111" s="688"/>
      <c r="G111" s="752" t="s">
        <v>3179</v>
      </c>
      <c r="H111" s="688"/>
      <c r="I111" s="688"/>
      <c r="J111" s="753"/>
      <c r="K111" s="683"/>
      <c r="L111" s="686"/>
      <c r="M111" s="688"/>
      <c r="N111" s="752" t="s">
        <v>2855</v>
      </c>
      <c r="O111" s="688"/>
      <c r="P111" s="688"/>
      <c r="Q111" s="753"/>
    </row>
    <row r="112" spans="1:18" x14ac:dyDescent="0.2">
      <c r="A112" s="704"/>
      <c r="B112" s="704"/>
      <c r="C112" s="782"/>
      <c r="D112" s="683"/>
      <c r="F112" s="720" t="s">
        <v>1270</v>
      </c>
      <c r="G112" s="720" t="s">
        <v>2830</v>
      </c>
      <c r="H112" s="720" t="s">
        <v>2831</v>
      </c>
      <c r="I112" s="720" t="s">
        <v>2832</v>
      </c>
      <c r="J112" s="754" t="s">
        <v>2833</v>
      </c>
      <c r="K112" s="755" t="s">
        <v>2850</v>
      </c>
      <c r="L112" s="686"/>
      <c r="M112" s="720" t="s">
        <v>1270</v>
      </c>
      <c r="N112" s="720" t="s">
        <v>2830</v>
      </c>
      <c r="O112" s="720" t="s">
        <v>2831</v>
      </c>
      <c r="P112" s="720" t="s">
        <v>2832</v>
      </c>
      <c r="Q112" s="754" t="s">
        <v>2833</v>
      </c>
    </row>
    <row r="113" spans="1:18" x14ac:dyDescent="0.2">
      <c r="A113" s="704" t="s">
        <v>1254</v>
      </c>
      <c r="B113" s="704"/>
      <c r="C113" s="783">
        <f>J27+J58+O17</f>
        <v>0</v>
      </c>
      <c r="D113" s="683"/>
      <c r="F113" s="720">
        <v>1</v>
      </c>
      <c r="G113" s="805"/>
      <c r="H113" s="805"/>
      <c r="I113" s="805"/>
      <c r="J113" s="754">
        <f>G113*H113/1000000*I113</f>
        <v>0</v>
      </c>
      <c r="K113" s="756">
        <f>(G113*2+H113*2)*I113/1000</f>
        <v>0</v>
      </c>
      <c r="L113" s="686"/>
      <c r="M113" s="720">
        <v>1</v>
      </c>
      <c r="N113" s="805"/>
      <c r="O113" s="805"/>
      <c r="P113" s="805"/>
      <c r="Q113" s="754">
        <f>N113*O113/1000000*P113</f>
        <v>0</v>
      </c>
    </row>
    <row r="114" spans="1:18" x14ac:dyDescent="0.2">
      <c r="A114" s="704" t="s">
        <v>4181</v>
      </c>
      <c r="B114" s="704"/>
      <c r="C114" s="783">
        <f>J28+J59</f>
        <v>0</v>
      </c>
      <c r="D114" s="683"/>
      <c r="F114" s="720">
        <v>2</v>
      </c>
      <c r="G114" s="805"/>
      <c r="H114" s="805"/>
      <c r="I114" s="805"/>
      <c r="J114" s="754">
        <f t="shared" ref="J114:J122" si="52">G114*H114/1000000*I114</f>
        <v>0</v>
      </c>
      <c r="K114" s="756">
        <f t="shared" ref="K114:K122" si="53">(G114*2+H114*2)*I114/1000</f>
        <v>0</v>
      </c>
      <c r="L114" s="686"/>
      <c r="M114" s="720">
        <v>2</v>
      </c>
      <c r="N114" s="805"/>
      <c r="O114" s="805"/>
      <c r="P114" s="805"/>
      <c r="Q114" s="754">
        <f t="shared" ref="Q114:Q122" si="54">N114*O114/1000000*P114</f>
        <v>0</v>
      </c>
    </row>
    <row r="115" spans="1:18" x14ac:dyDescent="0.2">
      <c r="A115" s="704" t="s">
        <v>4179</v>
      </c>
      <c r="B115" s="704"/>
      <c r="C115" s="783">
        <f>J29+J60+O19</f>
        <v>4</v>
      </c>
      <c r="D115" s="683"/>
      <c r="F115" s="720">
        <v>3</v>
      </c>
      <c r="G115" s="805"/>
      <c r="H115" s="805"/>
      <c r="I115" s="805"/>
      <c r="J115" s="754">
        <f t="shared" si="52"/>
        <v>0</v>
      </c>
      <c r="K115" s="756">
        <f t="shared" si="53"/>
        <v>0</v>
      </c>
      <c r="L115" s="686"/>
      <c r="M115" s="720">
        <v>3</v>
      </c>
      <c r="N115" s="805"/>
      <c r="O115" s="805"/>
      <c r="P115" s="805"/>
      <c r="Q115" s="754">
        <f t="shared" si="54"/>
        <v>0</v>
      </c>
    </row>
    <row r="116" spans="1:18" x14ac:dyDescent="0.2">
      <c r="A116" s="704" t="s">
        <v>1257</v>
      </c>
      <c r="B116" s="704"/>
      <c r="C116" s="783">
        <f>J30+J61+O20</f>
        <v>0</v>
      </c>
      <c r="D116" s="683"/>
      <c r="F116" s="720">
        <v>4</v>
      </c>
      <c r="G116" s="805"/>
      <c r="H116" s="805"/>
      <c r="I116" s="805"/>
      <c r="J116" s="754">
        <f t="shared" si="52"/>
        <v>0</v>
      </c>
      <c r="K116" s="756">
        <f t="shared" si="53"/>
        <v>0</v>
      </c>
      <c r="L116" s="686"/>
      <c r="M116" s="720">
        <v>4</v>
      </c>
      <c r="N116" s="805"/>
      <c r="O116" s="805"/>
      <c r="P116" s="805"/>
      <c r="Q116" s="754">
        <f t="shared" si="54"/>
        <v>0</v>
      </c>
    </row>
    <row r="117" spans="1:18" x14ac:dyDescent="0.2">
      <c r="A117" s="704" t="s">
        <v>2856</v>
      </c>
      <c r="B117" s="704"/>
      <c r="C117" s="783"/>
      <c r="D117" s="683"/>
      <c r="F117" s="720">
        <v>5</v>
      </c>
      <c r="G117" s="805"/>
      <c r="H117" s="805"/>
      <c r="I117" s="805"/>
      <c r="J117" s="754">
        <f t="shared" si="52"/>
        <v>0</v>
      </c>
      <c r="K117" s="756">
        <f t="shared" si="53"/>
        <v>0</v>
      </c>
      <c r="L117" s="686"/>
      <c r="M117" s="720">
        <v>5</v>
      </c>
      <c r="N117" s="805"/>
      <c r="O117" s="805"/>
      <c r="P117" s="805"/>
      <c r="Q117" s="754">
        <f t="shared" si="54"/>
        <v>0</v>
      </c>
      <c r="R117" s="683"/>
    </row>
    <row r="118" spans="1:18" ht="13.5" thickBot="1" x14ac:dyDescent="0.25">
      <c r="A118" s="683"/>
      <c r="B118" s="683"/>
      <c r="C118" s="683"/>
      <c r="D118" s="683"/>
      <c r="F118" s="720">
        <v>6</v>
      </c>
      <c r="G118" s="805"/>
      <c r="H118" s="805"/>
      <c r="I118" s="805"/>
      <c r="J118" s="754">
        <f t="shared" si="52"/>
        <v>0</v>
      </c>
      <c r="K118" s="756">
        <f t="shared" si="53"/>
        <v>0</v>
      </c>
      <c r="L118" s="686"/>
      <c r="M118" s="720">
        <v>6</v>
      </c>
      <c r="N118" s="805"/>
      <c r="O118" s="805"/>
      <c r="P118" s="805"/>
      <c r="Q118" s="754">
        <f t="shared" si="54"/>
        <v>0</v>
      </c>
      <c r="R118" s="683"/>
    </row>
    <row r="119" spans="1:18" ht="13.5" thickBot="1" x14ac:dyDescent="0.25">
      <c r="A119" s="784" t="s">
        <v>3790</v>
      </c>
      <c r="B119" s="683"/>
      <c r="C119" s="785">
        <f>(MAX(J4,J36,N73,N89))/1000</f>
        <v>0</v>
      </c>
      <c r="D119" s="683" t="s">
        <v>3791</v>
      </c>
      <c r="F119" s="720">
        <v>7</v>
      </c>
      <c r="G119" s="805"/>
      <c r="H119" s="805"/>
      <c r="I119" s="805"/>
      <c r="J119" s="754">
        <f t="shared" si="52"/>
        <v>0</v>
      </c>
      <c r="K119" s="756">
        <f t="shared" si="53"/>
        <v>0</v>
      </c>
      <c r="L119" s="686"/>
      <c r="M119" s="720">
        <v>7</v>
      </c>
      <c r="N119" s="805"/>
      <c r="O119" s="805"/>
      <c r="P119" s="805"/>
      <c r="Q119" s="754">
        <f t="shared" si="54"/>
        <v>0</v>
      </c>
      <c r="R119" s="683"/>
    </row>
    <row r="120" spans="1:18" x14ac:dyDescent="0.2">
      <c r="A120" s="683"/>
      <c r="B120" s="683"/>
      <c r="C120" s="683"/>
      <c r="F120" s="720">
        <v>8</v>
      </c>
      <c r="G120" s="805"/>
      <c r="H120" s="805"/>
      <c r="I120" s="805"/>
      <c r="J120" s="754">
        <f t="shared" si="52"/>
        <v>0</v>
      </c>
      <c r="K120" s="756">
        <f t="shared" si="53"/>
        <v>0</v>
      </c>
      <c r="L120" s="686"/>
      <c r="M120" s="720">
        <v>8</v>
      </c>
      <c r="N120" s="805"/>
      <c r="O120" s="805"/>
      <c r="P120" s="805"/>
      <c r="Q120" s="754">
        <f t="shared" si="54"/>
        <v>0</v>
      </c>
      <c r="R120" s="683"/>
    </row>
    <row r="121" spans="1:18" x14ac:dyDescent="0.2">
      <c r="A121" s="683"/>
      <c r="B121" s="683"/>
      <c r="C121" s="683"/>
      <c r="F121" s="720">
        <v>9</v>
      </c>
      <c r="G121" s="805"/>
      <c r="H121" s="805"/>
      <c r="I121" s="805"/>
      <c r="J121" s="754">
        <f t="shared" si="52"/>
        <v>0</v>
      </c>
      <c r="K121" s="756">
        <f t="shared" si="53"/>
        <v>0</v>
      </c>
      <c r="L121" s="686"/>
      <c r="M121" s="720">
        <v>9</v>
      </c>
      <c r="N121" s="805"/>
      <c r="O121" s="805"/>
      <c r="P121" s="805"/>
      <c r="Q121" s="754">
        <f t="shared" si="54"/>
        <v>0</v>
      </c>
      <c r="R121" s="683"/>
    </row>
    <row r="122" spans="1:18" x14ac:dyDescent="0.2">
      <c r="A122" s="683"/>
      <c r="B122" s="683"/>
      <c r="C122" s="683"/>
      <c r="F122" s="720">
        <v>10</v>
      </c>
      <c r="G122" s="805"/>
      <c r="H122" s="805"/>
      <c r="I122" s="805"/>
      <c r="J122" s="754">
        <f t="shared" si="52"/>
        <v>0</v>
      </c>
      <c r="K122" s="756">
        <f t="shared" si="53"/>
        <v>0</v>
      </c>
      <c r="L122" s="686"/>
      <c r="M122" s="720">
        <v>10</v>
      </c>
      <c r="N122" s="805"/>
      <c r="O122" s="805"/>
      <c r="P122" s="805"/>
      <c r="Q122" s="754">
        <f t="shared" si="54"/>
        <v>0</v>
      </c>
      <c r="R122" s="683"/>
    </row>
    <row r="123" spans="1:18" x14ac:dyDescent="0.2">
      <c r="A123" s="683"/>
      <c r="B123" s="683"/>
      <c r="C123" s="683"/>
      <c r="F123" s="688"/>
      <c r="G123" s="688"/>
      <c r="H123" s="688" t="s">
        <v>3784</v>
      </c>
      <c r="I123" s="688"/>
      <c r="J123" s="759">
        <f>SUM(J113:J122)</f>
        <v>0</v>
      </c>
      <c r="K123" s="778">
        <f>SUM(K113:K122)</f>
        <v>0</v>
      </c>
      <c r="L123" s="686"/>
      <c r="M123" s="688"/>
      <c r="N123" s="688"/>
      <c r="O123" s="688" t="s">
        <v>3784</v>
      </c>
      <c r="P123" s="688"/>
      <c r="Q123" s="759">
        <f>SUM(Q113:Q122)</f>
        <v>0</v>
      </c>
      <c r="R123" s="683"/>
    </row>
    <row r="124" spans="1:18" x14ac:dyDescent="0.2">
      <c r="F124" s="683"/>
      <c r="G124" s="725"/>
      <c r="H124" s="725" t="s">
        <v>1260</v>
      </c>
      <c r="I124" s="683"/>
      <c r="J124" s="762" t="e">
        <f>ROUNDUP(общее!L262*J123, -1)</f>
        <v>#DIV/0!</v>
      </c>
      <c r="K124" s="683"/>
      <c r="L124" s="686"/>
      <c r="R124" s="683"/>
    </row>
    <row r="125" spans="1:18" x14ac:dyDescent="0.2">
      <c r="L125" s="686"/>
      <c r="R125" s="683"/>
    </row>
    <row r="126" spans="1:18" x14ac:dyDescent="0.2">
      <c r="E126" s="683"/>
      <c r="F126" s="688"/>
      <c r="G126" s="752" t="s">
        <v>2857</v>
      </c>
      <c r="H126" s="688"/>
      <c r="I126" s="688"/>
      <c r="J126" s="753"/>
      <c r="K126" s="683"/>
      <c r="L126" s="687"/>
      <c r="M126" s="688"/>
      <c r="N126" s="752" t="s">
        <v>583</v>
      </c>
      <c r="O126" s="688"/>
      <c r="P126" s="688"/>
      <c r="Q126" s="753"/>
      <c r="R126" s="750"/>
    </row>
    <row r="127" spans="1:18" x14ac:dyDescent="0.2">
      <c r="A127" s="683"/>
      <c r="B127" s="683"/>
      <c r="C127" s="683"/>
      <c r="E127" s="683"/>
      <c r="F127" s="755" t="s">
        <v>1270</v>
      </c>
      <c r="G127" s="755" t="s">
        <v>2830</v>
      </c>
      <c r="H127" s="755" t="s">
        <v>2858</v>
      </c>
      <c r="I127" s="755" t="s">
        <v>2832</v>
      </c>
      <c r="J127" s="755" t="s">
        <v>2859</v>
      </c>
      <c r="K127" s="756" t="s">
        <v>4187</v>
      </c>
      <c r="L127" s="687"/>
      <c r="M127" s="720" t="s">
        <v>1270</v>
      </c>
      <c r="N127" s="763" t="s">
        <v>2830</v>
      </c>
      <c r="O127" s="755" t="s">
        <v>2831</v>
      </c>
      <c r="P127" s="720" t="s">
        <v>2832</v>
      </c>
      <c r="Q127" s="754" t="s">
        <v>2833</v>
      </c>
      <c r="R127" s="755" t="s">
        <v>582</v>
      </c>
    </row>
    <row r="128" spans="1:18" x14ac:dyDescent="0.2">
      <c r="E128" s="683"/>
      <c r="F128" s="720">
        <v>1</v>
      </c>
      <c r="G128" s="805"/>
      <c r="H128" s="805"/>
      <c r="I128" s="805"/>
      <c r="J128" s="786">
        <f>(G128*2+H128*2)/1000</f>
        <v>0</v>
      </c>
      <c r="K128" s="787">
        <f t="shared" ref="K128:K133" si="55">IF(J128=0,0,(IF(J128&lt;=1,$B$144,IF(J128&lt;=1.5,$C$144,IF(J128&lt;=2,$D$144,IF(J128&lt;=2.5,$E$144,$E$144+$F$144*(CEILING((J128-2.5)/0.5,1))))))))*I128</f>
        <v>0</v>
      </c>
      <c r="L128" s="687"/>
      <c r="M128" s="720">
        <v>1</v>
      </c>
      <c r="N128" s="807"/>
      <c r="O128" s="807"/>
      <c r="P128" s="805"/>
      <c r="Q128" s="754">
        <f>N128*O128/1000000*P128</f>
        <v>0</v>
      </c>
      <c r="R128" s="756">
        <f>(N128*2+O128*2)*P128/1000</f>
        <v>0</v>
      </c>
    </row>
    <row r="129" spans="1:18" x14ac:dyDescent="0.2">
      <c r="E129" s="788" t="s">
        <v>2860</v>
      </c>
      <c r="F129" s="720">
        <v>2</v>
      </c>
      <c r="G129" s="805"/>
      <c r="H129" s="805"/>
      <c r="I129" s="805"/>
      <c r="J129" s="786">
        <f t="shared" ref="J129:J139" si="56">(G129*2+H129*2)/1000</f>
        <v>0</v>
      </c>
      <c r="K129" s="789">
        <f t="shared" si="55"/>
        <v>0</v>
      </c>
      <c r="L129" s="687"/>
      <c r="M129" s="720">
        <v>2</v>
      </c>
      <c r="N129" s="807"/>
      <c r="O129" s="807"/>
      <c r="P129" s="805"/>
      <c r="Q129" s="754">
        <f t="shared" ref="Q129:Q136" si="57">N129*O129/1000000*P129</f>
        <v>0</v>
      </c>
      <c r="R129" s="756">
        <f t="shared" ref="R129:R138" si="58">(N129*2+O129*2)*P129/1000</f>
        <v>0</v>
      </c>
    </row>
    <row r="130" spans="1:18" x14ac:dyDescent="0.2">
      <c r="E130" s="788"/>
      <c r="F130" s="720">
        <v>3</v>
      </c>
      <c r="G130" s="805"/>
      <c r="H130" s="805"/>
      <c r="I130" s="805"/>
      <c r="J130" s="786">
        <f t="shared" si="56"/>
        <v>0</v>
      </c>
      <c r="K130" s="789">
        <f t="shared" si="55"/>
        <v>0</v>
      </c>
      <c r="L130" s="687"/>
      <c r="M130" s="720">
        <v>3</v>
      </c>
      <c r="N130" s="807"/>
      <c r="O130" s="807"/>
      <c r="P130" s="805"/>
      <c r="Q130" s="754">
        <f t="shared" si="57"/>
        <v>0</v>
      </c>
      <c r="R130" s="756">
        <f t="shared" si="58"/>
        <v>0</v>
      </c>
    </row>
    <row r="131" spans="1:18" x14ac:dyDescent="0.2">
      <c r="E131" s="788"/>
      <c r="F131" s="720">
        <v>4</v>
      </c>
      <c r="G131" s="805"/>
      <c r="H131" s="805"/>
      <c r="I131" s="805"/>
      <c r="J131" s="786">
        <f t="shared" si="56"/>
        <v>0</v>
      </c>
      <c r="K131" s="789">
        <f t="shared" si="55"/>
        <v>0</v>
      </c>
      <c r="M131" s="720">
        <v>4</v>
      </c>
      <c r="N131" s="807"/>
      <c r="O131" s="807"/>
      <c r="P131" s="805"/>
      <c r="Q131" s="754">
        <f t="shared" si="57"/>
        <v>0</v>
      </c>
      <c r="R131" s="756">
        <f t="shared" si="58"/>
        <v>0</v>
      </c>
    </row>
    <row r="132" spans="1:18" x14ac:dyDescent="0.2">
      <c r="E132" s="788"/>
      <c r="F132" s="720">
        <v>5</v>
      </c>
      <c r="G132" s="805"/>
      <c r="H132" s="805"/>
      <c r="I132" s="805"/>
      <c r="J132" s="786">
        <f t="shared" si="56"/>
        <v>0</v>
      </c>
      <c r="K132" s="789">
        <f t="shared" si="55"/>
        <v>0</v>
      </c>
      <c r="M132" s="720">
        <v>5</v>
      </c>
      <c r="N132" s="807"/>
      <c r="O132" s="807"/>
      <c r="P132" s="805"/>
      <c r="Q132" s="754">
        <f t="shared" si="57"/>
        <v>0</v>
      </c>
      <c r="R132" s="756">
        <f t="shared" si="58"/>
        <v>0</v>
      </c>
    </row>
    <row r="133" spans="1:18" x14ac:dyDescent="0.2">
      <c r="A133" s="683"/>
      <c r="B133" s="683"/>
      <c r="C133" s="683"/>
      <c r="E133" s="788"/>
      <c r="F133" s="720">
        <v>6</v>
      </c>
      <c r="G133" s="805"/>
      <c r="H133" s="805"/>
      <c r="I133" s="805"/>
      <c r="J133" s="786">
        <f t="shared" si="56"/>
        <v>0</v>
      </c>
      <c r="K133" s="789">
        <f t="shared" si="55"/>
        <v>0</v>
      </c>
      <c r="M133" s="720">
        <v>6</v>
      </c>
      <c r="N133" s="807"/>
      <c r="O133" s="807"/>
      <c r="P133" s="805"/>
      <c r="Q133" s="754">
        <f t="shared" si="57"/>
        <v>0</v>
      </c>
      <c r="R133" s="756">
        <f t="shared" si="58"/>
        <v>0</v>
      </c>
    </row>
    <row r="134" spans="1:18" x14ac:dyDescent="0.2">
      <c r="A134" s="683"/>
      <c r="B134" s="683"/>
      <c r="C134" s="683"/>
      <c r="E134" s="788"/>
      <c r="F134" s="790">
        <v>1</v>
      </c>
      <c r="G134" s="806"/>
      <c r="H134" s="806"/>
      <c r="I134" s="806"/>
      <c r="J134" s="791">
        <f t="shared" si="56"/>
        <v>0</v>
      </c>
      <c r="K134" s="792">
        <f t="shared" ref="K134:K139" si="59">IF(J134=0,0,(IF(J134&lt;=1,$B$145,IF(J134&lt;=1.5,$C$145,IF(J134&lt;=2,$D$145,IF(J134&lt;=2.5,$E$145,$E$145+$F$145*(CEILING((J134-2.5)/0.5,1))))))))*I134</f>
        <v>0</v>
      </c>
      <c r="M134" s="720">
        <v>7</v>
      </c>
      <c r="N134" s="807"/>
      <c r="O134" s="807"/>
      <c r="P134" s="805"/>
      <c r="Q134" s="754">
        <f t="shared" si="57"/>
        <v>0</v>
      </c>
      <c r="R134" s="756">
        <f t="shared" si="58"/>
        <v>0</v>
      </c>
    </row>
    <row r="135" spans="1:18" x14ac:dyDescent="0.2">
      <c r="A135" s="683"/>
      <c r="B135" s="683"/>
      <c r="C135" s="683"/>
      <c r="E135" s="788" t="s">
        <v>2861</v>
      </c>
      <c r="F135" s="790">
        <v>2</v>
      </c>
      <c r="G135" s="806"/>
      <c r="H135" s="806"/>
      <c r="I135" s="806"/>
      <c r="J135" s="791">
        <f t="shared" si="56"/>
        <v>0</v>
      </c>
      <c r="K135" s="792">
        <f t="shared" si="59"/>
        <v>0</v>
      </c>
      <c r="M135" s="720">
        <v>8</v>
      </c>
      <c r="N135" s="807"/>
      <c r="O135" s="807"/>
      <c r="P135" s="805"/>
      <c r="Q135" s="754">
        <f t="shared" si="57"/>
        <v>0</v>
      </c>
      <c r="R135" s="756">
        <f t="shared" si="58"/>
        <v>0</v>
      </c>
    </row>
    <row r="136" spans="1:18" x14ac:dyDescent="0.2">
      <c r="A136" s="683"/>
      <c r="B136" s="683"/>
      <c r="C136" s="683"/>
      <c r="E136" s="683"/>
      <c r="F136" s="790">
        <v>3</v>
      </c>
      <c r="G136" s="806"/>
      <c r="H136" s="806"/>
      <c r="I136" s="806"/>
      <c r="J136" s="791">
        <f t="shared" si="56"/>
        <v>0</v>
      </c>
      <c r="K136" s="793">
        <f>IF(J136=0,0,(IF(J136&lt;=1,$B$145,IF(J136&lt;=1.5,$C$145,IF(J136&lt;=2,$D$145,IF(J136&lt;=2.5,$E$145,$E$145+$F$145*(CEILING((J136-2.5)/0.5,1))))))))*I136</f>
        <v>0</v>
      </c>
      <c r="M136" s="769">
        <v>9</v>
      </c>
      <c r="N136" s="808"/>
      <c r="O136" s="807"/>
      <c r="P136" s="805"/>
      <c r="Q136" s="754">
        <f t="shared" si="57"/>
        <v>0</v>
      </c>
      <c r="R136" s="756">
        <f t="shared" si="58"/>
        <v>0</v>
      </c>
    </row>
    <row r="137" spans="1:18" x14ac:dyDescent="0.2">
      <c r="E137" s="683"/>
      <c r="F137" s="790">
        <v>4</v>
      </c>
      <c r="G137" s="806"/>
      <c r="H137" s="806"/>
      <c r="I137" s="806"/>
      <c r="J137" s="791">
        <f t="shared" si="56"/>
        <v>0</v>
      </c>
      <c r="K137" s="792">
        <f t="shared" si="59"/>
        <v>0</v>
      </c>
      <c r="M137" s="769">
        <v>10</v>
      </c>
      <c r="N137" s="808"/>
      <c r="O137" s="807"/>
      <c r="P137" s="805"/>
      <c r="Q137" s="754">
        <f>N137*O137/1000000*P137</f>
        <v>0</v>
      </c>
      <c r="R137" s="756">
        <f t="shared" si="58"/>
        <v>0</v>
      </c>
    </row>
    <row r="138" spans="1:18" x14ac:dyDescent="0.2">
      <c r="E138" s="683"/>
      <c r="F138" s="790">
        <v>5</v>
      </c>
      <c r="G138" s="806"/>
      <c r="H138" s="806"/>
      <c r="I138" s="806"/>
      <c r="J138" s="791">
        <f t="shared" si="56"/>
        <v>0</v>
      </c>
      <c r="K138" s="792">
        <f t="shared" si="59"/>
        <v>0</v>
      </c>
      <c r="M138" s="769">
        <v>11</v>
      </c>
      <c r="N138" s="808"/>
      <c r="O138" s="807"/>
      <c r="P138" s="805"/>
      <c r="Q138" s="754">
        <f>N138*O138/1000000*P138</f>
        <v>0</v>
      </c>
      <c r="R138" s="756">
        <f t="shared" si="58"/>
        <v>0</v>
      </c>
    </row>
    <row r="139" spans="1:18" ht="13.5" thickBot="1" x14ac:dyDescent="0.25">
      <c r="B139" s="683"/>
      <c r="C139" s="683"/>
      <c r="E139" s="683"/>
      <c r="F139" s="790">
        <v>6</v>
      </c>
      <c r="G139" s="806"/>
      <c r="H139" s="806"/>
      <c r="I139" s="806"/>
      <c r="J139" s="791">
        <f t="shared" si="56"/>
        <v>0</v>
      </c>
      <c r="K139" s="792">
        <f t="shared" si="59"/>
        <v>0</v>
      </c>
      <c r="M139" s="769">
        <v>12</v>
      </c>
      <c r="N139" s="808"/>
      <c r="O139" s="807"/>
      <c r="P139" s="805"/>
      <c r="Q139" s="754">
        <f>N139*O139/1000000*P139</f>
        <v>0</v>
      </c>
      <c r="R139" s="756">
        <f>(N138*2+O138*2)*P138/1000</f>
        <v>0</v>
      </c>
    </row>
    <row r="140" spans="1:18" ht="13.5" thickBot="1" x14ac:dyDescent="0.25">
      <c r="E140" s="683"/>
      <c r="F140" s="688"/>
      <c r="G140" s="688"/>
      <c r="H140" s="688"/>
      <c r="I140" s="688"/>
      <c r="J140" s="753"/>
      <c r="K140" s="683"/>
      <c r="M140" s="770" t="s">
        <v>2845</v>
      </c>
      <c r="N140" s="701">
        <f>SUM(N128:N139)</f>
        <v>0</v>
      </c>
      <c r="O140" s="688" t="s">
        <v>2846</v>
      </c>
      <c r="P140" s="688"/>
      <c r="Q140" s="759">
        <f>SUM(Q128:Q139)</f>
        <v>0</v>
      </c>
      <c r="R140" s="759">
        <f>SUM(R128:R139)</f>
        <v>0</v>
      </c>
    </row>
    <row r="141" spans="1:18" ht="13.5" thickBot="1" x14ac:dyDescent="0.25">
      <c r="A141" s="683"/>
      <c r="B141" s="683"/>
      <c r="C141" s="683"/>
      <c r="E141" s="683"/>
      <c r="F141" s="688"/>
      <c r="G141" s="688"/>
      <c r="H141" s="688"/>
      <c r="I141" s="688"/>
      <c r="J141" s="688" t="s">
        <v>3784</v>
      </c>
      <c r="K141" s="794">
        <f>SUM(K128:K140)</f>
        <v>0</v>
      </c>
      <c r="M141" s="688"/>
      <c r="N141" s="725"/>
      <c r="O141" s="725" t="s">
        <v>1260</v>
      </c>
      <c r="P141" s="683"/>
      <c r="Q141" s="762" t="e">
        <f>ROUND(общее!L262*Q140, -1)</f>
        <v>#DIV/0!</v>
      </c>
      <c r="R141" s="683"/>
    </row>
    <row r="142" spans="1:18" x14ac:dyDescent="0.2">
      <c r="A142" s="684" t="s">
        <v>2863</v>
      </c>
      <c r="B142" s="683"/>
      <c r="C142" s="683"/>
      <c r="D142" s="683"/>
      <c r="E142" s="683"/>
      <c r="F142" s="683"/>
      <c r="G142" s="688"/>
      <c r="H142" s="683"/>
      <c r="I142" s="720">
        <f>SUM(I128:I141)</f>
        <v>0</v>
      </c>
      <c r="J142" s="754">
        <f>SUM(J128:J139)</f>
        <v>0</v>
      </c>
      <c r="K142" s="795">
        <f>IF(I142=0,0,K141/I142)</f>
        <v>0</v>
      </c>
    </row>
    <row r="143" spans="1:18" ht="13.5" thickBot="1" x14ac:dyDescent="0.25">
      <c r="A143" s="756" t="s">
        <v>3841</v>
      </c>
      <c r="B143" s="796" t="s">
        <v>2864</v>
      </c>
      <c r="C143" s="796" t="s">
        <v>2865</v>
      </c>
      <c r="D143" s="796" t="s">
        <v>2866</v>
      </c>
      <c r="E143" s="796" t="s">
        <v>2867</v>
      </c>
      <c r="F143" s="797" t="s">
        <v>2868</v>
      </c>
      <c r="G143" s="683"/>
      <c r="H143" s="683"/>
      <c r="I143" s="683"/>
      <c r="J143" s="683"/>
      <c r="K143" s="798" t="s">
        <v>2862</v>
      </c>
    </row>
    <row r="144" spans="1:18" x14ac:dyDescent="0.2">
      <c r="A144" s="756" t="s">
        <v>2869</v>
      </c>
      <c r="B144" s="799">
        <v>820</v>
      </c>
      <c r="C144" s="800">
        <v>940</v>
      </c>
      <c r="D144" s="800">
        <v>1070</v>
      </c>
      <c r="E144" s="800">
        <v>1200</v>
      </c>
      <c r="F144" s="799">
        <v>130</v>
      </c>
    </row>
    <row r="145" spans="1:6" x14ac:dyDescent="0.2">
      <c r="A145" s="756" t="s">
        <v>2870</v>
      </c>
      <c r="B145" s="799">
        <v>1030</v>
      </c>
      <c r="C145" s="800">
        <v>1220</v>
      </c>
      <c r="D145" s="800">
        <v>1430</v>
      </c>
      <c r="E145" s="800">
        <v>1650</v>
      </c>
      <c r="F145" s="799">
        <v>215</v>
      </c>
    </row>
  </sheetData>
  <sheetProtection password="B5F7" sheet="1" objects="1" scenarios="1" autoFilter="0" pivotTables="0"/>
  <phoneticPr fontId="3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  <pageSetUpPr fitToPage="1"/>
  </sheetPr>
  <dimension ref="B2:W442"/>
  <sheetViews>
    <sheetView showZeros="0" view="pageBreakPreview" zoomScale="75" zoomScaleNormal="100" zoomScaleSheetLayoutView="75" workbookViewId="0">
      <pane ySplit="5" topLeftCell="A6" activePane="bottomLeft" state="frozen"/>
      <selection pane="bottomLeft"/>
    </sheetView>
  </sheetViews>
  <sheetFormatPr defaultRowHeight="12.75" outlineLevelRow="1" outlineLevelCol="2" x14ac:dyDescent="0.2"/>
  <cols>
    <col min="1" max="1" width="2.7109375" style="12" customWidth="1"/>
    <col min="2" max="8" width="8.7109375" style="12" customWidth="1"/>
    <col min="9" max="9" width="10.7109375" style="15" hidden="1" customWidth="1" outlineLevel="2"/>
    <col min="10" max="10" width="10.7109375" style="12" hidden="1" customWidth="1" outlineLevel="2"/>
    <col min="11" max="11" width="10.7109375" style="12" customWidth="1" outlineLevel="1" collapsed="1"/>
    <col min="12" max="12" width="10.7109375" style="12" customWidth="1" outlineLevel="1"/>
    <col min="13" max="13" width="2.7109375" style="12" customWidth="1"/>
    <col min="14" max="18" width="10.7109375" style="27" hidden="1" customWidth="1" outlineLevel="1"/>
    <col min="19" max="19" width="9.140625" style="12" collapsed="1"/>
    <col min="20" max="20" width="9.140625" style="12"/>
    <col min="21" max="21" width="0" style="26" hidden="1" customWidth="1" outlineLevel="1"/>
    <col min="22" max="22" width="0" style="12" hidden="1" customWidth="1" outlineLevel="1"/>
    <col min="23" max="23" width="9.140625" style="12" collapsed="1"/>
    <col min="24" max="16384" width="9.140625" style="12"/>
  </cols>
  <sheetData>
    <row r="2" spans="2:21" ht="16.5" thickBot="1" x14ac:dyDescent="0.25">
      <c r="B2" s="11" t="s">
        <v>3549</v>
      </c>
      <c r="H2" s="18">
        <f>общее!E2</f>
        <v>0</v>
      </c>
      <c r="N2" s="27" t="s">
        <v>2001</v>
      </c>
      <c r="O2" s="27" t="s">
        <v>2001</v>
      </c>
      <c r="P2" s="27" t="s">
        <v>2001</v>
      </c>
      <c r="Q2" s="27" t="s">
        <v>2001</v>
      </c>
      <c r="R2" s="27" t="s">
        <v>2001</v>
      </c>
    </row>
    <row r="3" spans="2:21" ht="14.1" customHeight="1" thickBot="1" x14ac:dyDescent="0.25">
      <c r="B3" s="835" t="s">
        <v>3832</v>
      </c>
      <c r="C3" s="835"/>
      <c r="D3" s="835"/>
      <c r="E3" s="835"/>
      <c r="H3" s="13"/>
      <c r="U3" s="26" t="s">
        <v>3832</v>
      </c>
    </row>
    <row r="4" spans="2:21" ht="14.1" customHeight="1" thickBot="1" x14ac:dyDescent="0.25">
      <c r="I4" s="668">
        <v>38</v>
      </c>
      <c r="J4" s="669" t="s">
        <v>3727</v>
      </c>
      <c r="N4" s="836" t="s">
        <v>3832</v>
      </c>
      <c r="O4" s="836" t="s">
        <v>3833</v>
      </c>
      <c r="P4" s="836" t="s">
        <v>3834</v>
      </c>
      <c r="Q4" s="836" t="s">
        <v>3835</v>
      </c>
      <c r="R4" s="836" t="s">
        <v>3836</v>
      </c>
      <c r="U4" s="26" t="s">
        <v>3833</v>
      </c>
    </row>
    <row r="5" spans="2:21" ht="14.1" customHeight="1" thickBot="1" x14ac:dyDescent="0.25">
      <c r="B5" s="833" t="s">
        <v>627</v>
      </c>
      <c r="C5" s="833"/>
      <c r="D5" s="833"/>
      <c r="E5" s="833"/>
      <c r="F5" s="16" t="s">
        <v>2858</v>
      </c>
      <c r="G5" s="16" t="s">
        <v>2831</v>
      </c>
      <c r="H5" s="16" t="s">
        <v>2832</v>
      </c>
      <c r="I5" s="17" t="s">
        <v>3550</v>
      </c>
      <c r="J5" s="16" t="s">
        <v>3551</v>
      </c>
      <c r="K5" s="16" t="s">
        <v>4187</v>
      </c>
      <c r="L5" s="16" t="s">
        <v>3551</v>
      </c>
      <c r="N5" s="836"/>
      <c r="O5" s="836"/>
      <c r="P5" s="836"/>
      <c r="Q5" s="836"/>
      <c r="R5" s="836"/>
      <c r="U5" s="26" t="s">
        <v>3834</v>
      </c>
    </row>
    <row r="6" spans="2:21" ht="14.1" customHeight="1" x14ac:dyDescent="0.2">
      <c r="B6" s="837"/>
      <c r="C6" s="837"/>
      <c r="D6" s="837"/>
      <c r="E6" s="837"/>
      <c r="I6" s="14">
        <v>0.35</v>
      </c>
      <c r="U6" s="26" t="s">
        <v>3835</v>
      </c>
    </row>
    <row r="7" spans="2:21" ht="14.1" customHeight="1" x14ac:dyDescent="0.2">
      <c r="B7" s="834"/>
      <c r="C7" s="834"/>
      <c r="D7" s="834"/>
      <c r="E7" s="834"/>
      <c r="F7" s="838" t="s">
        <v>4528</v>
      </c>
      <c r="G7" s="838"/>
      <c r="H7" s="670"/>
      <c r="I7" s="25"/>
      <c r="L7" s="477">
        <f>IF(SUM(L8:L32)=0,0," ")</f>
        <v>0</v>
      </c>
      <c r="U7" s="26" t="s">
        <v>3836</v>
      </c>
    </row>
    <row r="8" spans="2:21" ht="14.1" customHeight="1" outlineLevel="1" x14ac:dyDescent="0.2">
      <c r="B8" s="834" t="s">
        <v>4532</v>
      </c>
      <c r="C8" s="834"/>
      <c r="D8" s="834"/>
      <c r="E8" s="834"/>
      <c r="F8" s="12">
        <v>1316</v>
      </c>
      <c r="G8" s="12">
        <v>596</v>
      </c>
      <c r="H8" s="24"/>
      <c r="I8" s="23">
        <f>IF(B3=0,0,IF(B3="венеция",N8,IF(B3="капри",O8,IF(B3="соренто",P8,IF(B3="позитано",Q8,IF(B3="фиренция",R8,0))))))</f>
        <v>67</v>
      </c>
      <c r="J8" s="19">
        <f>H8*I8*I4</f>
        <v>0</v>
      </c>
      <c r="K8" s="19">
        <f>I8*I4*($I$6+1)</f>
        <v>3437.1000000000004</v>
      </c>
      <c r="L8" s="19">
        <f>H8*K8</f>
        <v>0</v>
      </c>
      <c r="N8" s="27">
        <v>67</v>
      </c>
      <c r="O8" s="27">
        <v>62</v>
      </c>
      <c r="P8" s="27">
        <v>74</v>
      </c>
      <c r="Q8" s="27">
        <v>95</v>
      </c>
      <c r="R8" s="27">
        <v>80</v>
      </c>
      <c r="S8" s="30"/>
    </row>
    <row r="9" spans="2:21" ht="14.1" customHeight="1" outlineLevel="1" x14ac:dyDescent="0.2">
      <c r="B9" s="834" t="s">
        <v>4532</v>
      </c>
      <c r="C9" s="834"/>
      <c r="D9" s="834"/>
      <c r="E9" s="834"/>
      <c r="F9" s="12">
        <v>1316</v>
      </c>
      <c r="G9" s="12">
        <v>446</v>
      </c>
      <c r="H9" s="24"/>
      <c r="I9" s="23">
        <f>IF(B3=0,0,IF(B3="венеция",N9,IF(B3="капри",O9,IF(B3="соренто",P9,IF(B3="позитано",Q9,IF(B3="фиренция",R9,0))))))</f>
        <v>56</v>
      </c>
      <c r="J9" s="19">
        <f>H9*I9*I4</f>
        <v>0</v>
      </c>
      <c r="K9" s="19">
        <f>I9*I4*($I$6+1)</f>
        <v>2872.8</v>
      </c>
      <c r="L9" s="19">
        <f t="shared" ref="L9:L32" si="0">H9*K9</f>
        <v>0</v>
      </c>
      <c r="N9" s="27">
        <v>56</v>
      </c>
      <c r="O9" s="27">
        <v>50</v>
      </c>
      <c r="P9" s="27">
        <v>60</v>
      </c>
      <c r="Q9" s="27">
        <v>75</v>
      </c>
      <c r="R9" s="27">
        <v>65</v>
      </c>
      <c r="S9" s="30"/>
    </row>
    <row r="10" spans="2:21" ht="14.1" customHeight="1" outlineLevel="1" x14ac:dyDescent="0.2">
      <c r="B10" s="834" t="s">
        <v>4532</v>
      </c>
      <c r="C10" s="834"/>
      <c r="D10" s="834"/>
      <c r="E10" s="834"/>
      <c r="F10" s="12">
        <v>956</v>
      </c>
      <c r="G10" s="12">
        <v>596</v>
      </c>
      <c r="H10" s="24"/>
      <c r="I10" s="23">
        <f>IF(B3=0,0,IF(B3="венеция",N10,IF(B3="капри",O10,IF(B3="соренто",P10,IF(B3="позитано",Q10,IF(B3="фиренция",R10,0))))))</f>
        <v>52</v>
      </c>
      <c r="J10" s="19">
        <f>H10*I10*I4</f>
        <v>0</v>
      </c>
      <c r="K10" s="19">
        <f>I10*I4*($I$6+1)</f>
        <v>2667.6000000000004</v>
      </c>
      <c r="L10" s="19">
        <f t="shared" si="0"/>
        <v>0</v>
      </c>
      <c r="N10" s="27">
        <v>52</v>
      </c>
      <c r="O10" s="27">
        <v>47</v>
      </c>
      <c r="P10" s="27">
        <v>57</v>
      </c>
      <c r="Q10" s="27">
        <v>72</v>
      </c>
      <c r="R10" s="27">
        <v>61</v>
      </c>
      <c r="S10" s="30"/>
    </row>
    <row r="11" spans="2:21" ht="14.1" customHeight="1" outlineLevel="1" x14ac:dyDescent="0.2">
      <c r="B11" s="834" t="s">
        <v>4532</v>
      </c>
      <c r="C11" s="834"/>
      <c r="D11" s="834"/>
      <c r="E11" s="834"/>
      <c r="F11" s="12">
        <v>956</v>
      </c>
      <c r="G11" s="12">
        <v>446</v>
      </c>
      <c r="H11" s="24"/>
      <c r="I11" s="23">
        <f>IF(B3=0,0,IF(B3="венеция",N11,IF(B3="капри",O11,IF(B3="соренто",P11,IF(B3="позитано",Q11,IF(B3="фиренция",R11,0))))))</f>
        <v>44</v>
      </c>
      <c r="J11" s="19">
        <f>H11*I11*I4</f>
        <v>0</v>
      </c>
      <c r="K11" s="19">
        <f>I11*I4*($I$6+1)</f>
        <v>2257.2000000000003</v>
      </c>
      <c r="L11" s="19">
        <f t="shared" si="0"/>
        <v>0</v>
      </c>
      <c r="N11" s="27">
        <v>44</v>
      </c>
      <c r="O11" s="27">
        <v>38</v>
      </c>
      <c r="P11" s="27">
        <v>46</v>
      </c>
      <c r="Q11" s="27">
        <v>57</v>
      </c>
      <c r="R11" s="27">
        <v>50</v>
      </c>
      <c r="S11" s="30"/>
    </row>
    <row r="12" spans="2:21" ht="14.1" customHeight="1" outlineLevel="1" x14ac:dyDescent="0.2">
      <c r="B12" s="834" t="s">
        <v>4532</v>
      </c>
      <c r="C12" s="834"/>
      <c r="D12" s="834"/>
      <c r="E12" s="834"/>
      <c r="F12" s="12">
        <v>956</v>
      </c>
      <c r="G12" s="12">
        <v>396</v>
      </c>
      <c r="H12" s="24"/>
      <c r="I12" s="23">
        <f>IF(B3=0,0,IF(B3="венеция",N12,IF(B3="капри",O12,IF(B3="соренто",P12,IF(B3="позитано",Q12,IF(B3="фиренция",R12,0))))))</f>
        <v>44</v>
      </c>
      <c r="J12" s="19">
        <f>H12*I12*I4</f>
        <v>0</v>
      </c>
      <c r="K12" s="19">
        <f>I12*I4*($I$6+1)</f>
        <v>2257.2000000000003</v>
      </c>
      <c r="L12" s="19">
        <f t="shared" si="0"/>
        <v>0</v>
      </c>
      <c r="N12" s="27">
        <v>44</v>
      </c>
      <c r="O12" s="27">
        <v>36</v>
      </c>
      <c r="P12" s="27">
        <v>42</v>
      </c>
      <c r="Q12" s="27">
        <v>51</v>
      </c>
      <c r="R12" s="27">
        <v>47</v>
      </c>
      <c r="S12" s="30"/>
    </row>
    <row r="13" spans="2:21" ht="14.1" customHeight="1" outlineLevel="1" x14ac:dyDescent="0.2">
      <c r="B13" s="834" t="s">
        <v>4532</v>
      </c>
      <c r="C13" s="834"/>
      <c r="D13" s="834"/>
      <c r="E13" s="834"/>
      <c r="F13" s="12">
        <v>956</v>
      </c>
      <c r="G13" s="12">
        <v>377</v>
      </c>
      <c r="H13" s="24"/>
      <c r="I13" s="23">
        <f>IF(B3=0,0,IF(B3="венеция",N13,IF(B3="капри",O13,IF(B3="соренто",P13,IF(B3="позитано",Q13,IF(B3="фиренция",R13,0))))))</f>
        <v>43</v>
      </c>
      <c r="J13" s="19">
        <f>H13*I13*I4</f>
        <v>0</v>
      </c>
      <c r="K13" s="19">
        <f>I13*I4*($I$6+1)</f>
        <v>2205.9</v>
      </c>
      <c r="L13" s="19">
        <f t="shared" si="0"/>
        <v>0</v>
      </c>
      <c r="N13" s="27">
        <v>43</v>
      </c>
      <c r="O13" s="27">
        <v>34</v>
      </c>
      <c r="P13" s="27">
        <v>41</v>
      </c>
      <c r="Q13" s="27">
        <v>50</v>
      </c>
      <c r="R13" s="27">
        <v>46</v>
      </c>
      <c r="S13" s="30"/>
    </row>
    <row r="14" spans="2:21" ht="14.1" customHeight="1" outlineLevel="1" x14ac:dyDescent="0.2">
      <c r="B14" s="834" t="s">
        <v>4532</v>
      </c>
      <c r="C14" s="834"/>
      <c r="D14" s="834"/>
      <c r="E14" s="834"/>
      <c r="F14" s="12">
        <v>956</v>
      </c>
      <c r="G14" s="12">
        <v>296</v>
      </c>
      <c r="H14" s="24"/>
      <c r="I14" s="23">
        <f>IF(B3=0,0,IF(B3="венеция",N14,IF(B3="капри",O14,IF(B3="соренто",P14,IF(B3="позитано",Q14,IF(B3="фиренция",R14,0))))))</f>
        <v>38</v>
      </c>
      <c r="J14" s="19">
        <f>H14*I14*I4</f>
        <v>0</v>
      </c>
      <c r="K14" s="19">
        <f>I14*I4*($I$6+1)</f>
        <v>1949.4</v>
      </c>
      <c r="L14" s="19">
        <f t="shared" si="0"/>
        <v>0</v>
      </c>
      <c r="N14" s="27">
        <v>38</v>
      </c>
      <c r="O14" s="27">
        <v>31</v>
      </c>
      <c r="P14" s="27">
        <v>36</v>
      </c>
      <c r="Q14" s="27">
        <v>41</v>
      </c>
      <c r="R14" s="27">
        <v>40</v>
      </c>
      <c r="S14" s="30"/>
    </row>
    <row r="15" spans="2:21" ht="14.1" customHeight="1" outlineLevel="1" x14ac:dyDescent="0.2">
      <c r="B15" s="834" t="s">
        <v>4532</v>
      </c>
      <c r="C15" s="834"/>
      <c r="D15" s="834"/>
      <c r="E15" s="834"/>
      <c r="F15" s="12">
        <v>956</v>
      </c>
      <c r="G15" s="12">
        <v>146</v>
      </c>
      <c r="H15" s="24"/>
      <c r="I15" s="23">
        <f>IF(B3=0,0,IF(B3="венеция",N15,IF(B3="капри",O15,IF(B3="соренто",P15,IF(B3="позитано",Q15,IF(B3="фиренция",R15,0))))))</f>
        <v>28</v>
      </c>
      <c r="J15" s="19">
        <f>H15*I15*I4</f>
        <v>0</v>
      </c>
      <c r="K15" s="19">
        <f>I15*I4*($I$6+1)</f>
        <v>1436.4</v>
      </c>
      <c r="L15" s="19">
        <f t="shared" si="0"/>
        <v>0</v>
      </c>
      <c r="N15" s="27">
        <v>28</v>
      </c>
      <c r="O15" s="27">
        <v>19</v>
      </c>
      <c r="P15" s="27">
        <v>28</v>
      </c>
      <c r="Q15" s="27">
        <v>29</v>
      </c>
      <c r="R15" s="27">
        <v>21</v>
      </c>
      <c r="S15" s="30"/>
    </row>
    <row r="16" spans="2:21" ht="14.1" customHeight="1" outlineLevel="1" x14ac:dyDescent="0.2">
      <c r="B16" s="834" t="s">
        <v>4532</v>
      </c>
      <c r="C16" s="834"/>
      <c r="D16" s="834"/>
      <c r="E16" s="834"/>
      <c r="F16" s="12">
        <v>716</v>
      </c>
      <c r="G16" s="12">
        <v>596</v>
      </c>
      <c r="H16" s="24"/>
      <c r="I16" s="23">
        <f>IF(B3=0,0,IF(B3="венеция",N16,IF(B3="капри",O16,IF(B3="соренто",P16,IF(B3="позитано",Q16,IF(B3="фиренция",R16,0))))))</f>
        <v>42</v>
      </c>
      <c r="J16" s="19">
        <f>H16*I16*I4</f>
        <v>0</v>
      </c>
      <c r="K16" s="19">
        <f>I16*I4*($I$6+1)</f>
        <v>2154.6000000000004</v>
      </c>
      <c r="L16" s="19">
        <f t="shared" si="0"/>
        <v>0</v>
      </c>
      <c r="N16" s="27">
        <v>42</v>
      </c>
      <c r="O16" s="27">
        <v>37</v>
      </c>
      <c r="P16" s="27">
        <v>46</v>
      </c>
      <c r="Q16" s="27">
        <v>57</v>
      </c>
      <c r="R16" s="27">
        <v>48</v>
      </c>
      <c r="S16" s="30"/>
    </row>
    <row r="17" spans="2:19" ht="14.1" customHeight="1" outlineLevel="1" x14ac:dyDescent="0.2">
      <c r="B17" s="834" t="s">
        <v>4532</v>
      </c>
      <c r="C17" s="834"/>
      <c r="D17" s="834"/>
      <c r="E17" s="834"/>
      <c r="F17" s="12">
        <v>716</v>
      </c>
      <c r="G17" s="12">
        <v>446</v>
      </c>
      <c r="H17" s="24"/>
      <c r="I17" s="23">
        <f>IF(B3=0,0,IF(B3="венеция",N17,IF(B3="капри",O17,IF(B3="соренто",P17,IF(B3="позитано",Q17,IF(B3="фиренция",R17,0))))))</f>
        <v>35</v>
      </c>
      <c r="J17" s="19">
        <f>H17*I17*I4</f>
        <v>0</v>
      </c>
      <c r="K17" s="19">
        <f>I17*I4*($I$6+1)</f>
        <v>1795.5000000000002</v>
      </c>
      <c r="L17" s="19">
        <f t="shared" si="0"/>
        <v>0</v>
      </c>
      <c r="N17" s="27">
        <v>35</v>
      </c>
      <c r="O17" s="27">
        <v>30</v>
      </c>
      <c r="P17" s="27">
        <v>36</v>
      </c>
      <c r="Q17" s="27">
        <v>44</v>
      </c>
      <c r="R17" s="27">
        <v>40</v>
      </c>
      <c r="S17" s="30"/>
    </row>
    <row r="18" spans="2:19" ht="14.1" customHeight="1" outlineLevel="1" x14ac:dyDescent="0.2">
      <c r="B18" s="834" t="s">
        <v>4532</v>
      </c>
      <c r="C18" s="834"/>
      <c r="D18" s="834"/>
      <c r="E18" s="834"/>
      <c r="F18" s="12">
        <v>716</v>
      </c>
      <c r="G18" s="12">
        <v>396</v>
      </c>
      <c r="H18" s="24"/>
      <c r="I18" s="23">
        <f>IF(B3=0,0,IF(B3="венеция",N18,IF(B3="капри",O18,IF(B3="соренто",P18,IF(B3="позитано",Q18,IF(B3="фиренция",R18,0))))))</f>
        <v>36</v>
      </c>
      <c r="J18" s="19">
        <f>H18*I18*I4</f>
        <v>0</v>
      </c>
      <c r="K18" s="19">
        <f>I18*I4*($I$6+1)</f>
        <v>1846.8000000000002</v>
      </c>
      <c r="L18" s="19">
        <f t="shared" si="0"/>
        <v>0</v>
      </c>
      <c r="N18" s="27">
        <v>36</v>
      </c>
      <c r="O18" s="27">
        <v>28</v>
      </c>
      <c r="P18" s="27">
        <v>33</v>
      </c>
      <c r="Q18" s="27">
        <v>41</v>
      </c>
      <c r="R18" s="27">
        <v>38</v>
      </c>
      <c r="S18" s="30"/>
    </row>
    <row r="19" spans="2:19" ht="14.1" customHeight="1" outlineLevel="1" x14ac:dyDescent="0.2">
      <c r="B19" s="834" t="s">
        <v>4532</v>
      </c>
      <c r="C19" s="834"/>
      <c r="D19" s="834"/>
      <c r="E19" s="834"/>
      <c r="F19" s="12">
        <v>716</v>
      </c>
      <c r="G19" s="12">
        <v>377</v>
      </c>
      <c r="H19" s="24"/>
      <c r="I19" s="23">
        <f>IF(B3=0,0,IF(B3="венеция",N19,IF(B3="капри",O19,IF(B3="соренто",P19,IF(B3="позитано",Q19,IF(B3="фиренция",R19,0))))))</f>
        <v>35</v>
      </c>
      <c r="J19" s="19">
        <f>H19*I19*I4</f>
        <v>0</v>
      </c>
      <c r="K19" s="19">
        <f>I19*I4*($I$6+1)</f>
        <v>1795.5000000000002</v>
      </c>
      <c r="L19" s="19">
        <f t="shared" si="0"/>
        <v>0</v>
      </c>
      <c r="N19" s="27">
        <v>35</v>
      </c>
      <c r="O19" s="27">
        <v>27</v>
      </c>
      <c r="P19" s="27">
        <v>32</v>
      </c>
      <c r="Q19" s="27">
        <v>39</v>
      </c>
      <c r="R19" s="27">
        <v>37</v>
      </c>
      <c r="S19" s="30"/>
    </row>
    <row r="20" spans="2:19" ht="14.1" customHeight="1" outlineLevel="1" x14ac:dyDescent="0.2">
      <c r="B20" s="834" t="s">
        <v>4532</v>
      </c>
      <c r="C20" s="834"/>
      <c r="D20" s="834"/>
      <c r="E20" s="834"/>
      <c r="F20" s="12">
        <v>716</v>
      </c>
      <c r="G20" s="12">
        <v>296</v>
      </c>
      <c r="H20" s="24"/>
      <c r="I20" s="23">
        <f>IF(B3=0,0,IF(B3="венеция",N20,IF(B3="капри",O20,IF(B3="соренто",P20,IF(B3="позитано",Q20,IF(B3="фиренция",R20,0))))))</f>
        <v>31</v>
      </c>
      <c r="J20" s="19">
        <f>H20*I20*I4</f>
        <v>0</v>
      </c>
      <c r="K20" s="19">
        <f>I20*I4*($I$6+1)</f>
        <v>1590.3000000000002</v>
      </c>
      <c r="L20" s="19">
        <f t="shared" si="0"/>
        <v>0</v>
      </c>
      <c r="N20" s="27">
        <v>31</v>
      </c>
      <c r="O20" s="27">
        <v>25</v>
      </c>
      <c r="P20" s="27">
        <v>29</v>
      </c>
      <c r="Q20" s="27">
        <v>33</v>
      </c>
      <c r="R20" s="27">
        <v>33</v>
      </c>
      <c r="S20" s="30"/>
    </row>
    <row r="21" spans="2:19" ht="14.1" customHeight="1" outlineLevel="1" x14ac:dyDescent="0.2">
      <c r="B21" s="834" t="s">
        <v>4532</v>
      </c>
      <c r="C21" s="834"/>
      <c r="D21" s="834"/>
      <c r="E21" s="834"/>
      <c r="F21" s="12">
        <v>716</v>
      </c>
      <c r="G21" s="12">
        <v>240</v>
      </c>
      <c r="H21" s="24"/>
      <c r="I21" s="23">
        <f>IF(B3=0,0,IF(B3="венеция",N21,IF(B3="капри",O21,IF(B3="соренто",P21,IF(B3="позитано",Q21,IF(B3="фиренция",R21,0))))))</f>
        <v>29</v>
      </c>
      <c r="J21" s="19">
        <f>H21*I21*I4</f>
        <v>0</v>
      </c>
      <c r="K21" s="19">
        <f>I21*I4*($I$6+1)</f>
        <v>1487.7</v>
      </c>
      <c r="L21" s="19">
        <f t="shared" si="0"/>
        <v>0</v>
      </c>
      <c r="N21" s="27">
        <v>29</v>
      </c>
      <c r="O21" s="27">
        <v>23</v>
      </c>
      <c r="P21" s="27">
        <v>27</v>
      </c>
      <c r="Q21" s="27">
        <v>30</v>
      </c>
      <c r="R21" s="27">
        <v>30</v>
      </c>
      <c r="S21" s="30"/>
    </row>
    <row r="22" spans="2:19" ht="14.1" customHeight="1" outlineLevel="1" x14ac:dyDescent="0.2">
      <c r="B22" s="834" t="s">
        <v>4532</v>
      </c>
      <c r="C22" s="834"/>
      <c r="D22" s="834"/>
      <c r="E22" s="834"/>
      <c r="F22" s="12">
        <v>716</v>
      </c>
      <c r="G22" s="12">
        <v>146</v>
      </c>
      <c r="H22" s="24"/>
      <c r="I22" s="23">
        <f>IF(B3=0,0,IF(B3="венеция",N22,IF(B3="капри",O22,IF(B3="соренто",P22,IF(B3="позитано",Q22,IF(B3="фиренция",R22,0))))))</f>
        <v>23</v>
      </c>
      <c r="J22" s="19">
        <f>H22*I22*I4</f>
        <v>0</v>
      </c>
      <c r="K22" s="19">
        <f>I22*I4*($I$6+1)</f>
        <v>1179.9000000000001</v>
      </c>
      <c r="L22" s="19">
        <f t="shared" si="0"/>
        <v>0</v>
      </c>
      <c r="N22" s="27">
        <v>23</v>
      </c>
      <c r="O22" s="27">
        <v>15</v>
      </c>
      <c r="P22" s="27">
        <v>21</v>
      </c>
      <c r="Q22" s="27">
        <v>22</v>
      </c>
      <c r="R22" s="27">
        <v>16</v>
      </c>
      <c r="S22" s="30"/>
    </row>
    <row r="23" spans="2:19" ht="14.1" customHeight="1" outlineLevel="1" x14ac:dyDescent="0.2">
      <c r="B23" s="834" t="s">
        <v>4532</v>
      </c>
      <c r="C23" s="834"/>
      <c r="D23" s="834"/>
      <c r="E23" s="834"/>
      <c r="F23" s="12">
        <v>596</v>
      </c>
      <c r="G23" s="12">
        <v>596</v>
      </c>
      <c r="H23" s="24"/>
      <c r="I23" s="23">
        <f>IF(B3=0,0,IF(B3="венеция",N23,IF(B3="капри",O23,IF(B3="соренто",P23,IF(B3="позитано",Q23,IF(B3="фиренция",R23,0))))))</f>
        <v>36</v>
      </c>
      <c r="J23" s="19">
        <f>H23*I23*I4</f>
        <v>0</v>
      </c>
      <c r="K23" s="19">
        <f>I23*I4*($I$6+1)</f>
        <v>1846.8000000000002</v>
      </c>
      <c r="L23" s="19">
        <f t="shared" si="0"/>
        <v>0</v>
      </c>
      <c r="N23" s="27">
        <v>36</v>
      </c>
      <c r="O23" s="27">
        <v>32</v>
      </c>
      <c r="P23" s="27">
        <v>39</v>
      </c>
      <c r="Q23" s="27">
        <v>49</v>
      </c>
      <c r="R23" s="27">
        <v>42</v>
      </c>
      <c r="S23" s="30"/>
    </row>
    <row r="24" spans="2:19" ht="14.1" customHeight="1" outlineLevel="1" x14ac:dyDescent="0.2">
      <c r="B24" s="834" t="s">
        <v>4532</v>
      </c>
      <c r="C24" s="834"/>
      <c r="D24" s="834"/>
      <c r="E24" s="834"/>
      <c r="F24" s="12">
        <v>596</v>
      </c>
      <c r="G24" s="12">
        <v>446</v>
      </c>
      <c r="H24" s="24"/>
      <c r="I24" s="23">
        <f>IF(B3=0,0,IF(B3="венеция",N24,IF(B3="капри",O24,IF(B3="соренто",P24,IF(B3="позитано",Q24,IF(B3="фиренция",R24,0))))))</f>
        <v>31</v>
      </c>
      <c r="J24" s="19">
        <f>H24*I24*I4</f>
        <v>0</v>
      </c>
      <c r="K24" s="19">
        <f>I24*I4*($I$6+1)</f>
        <v>1590.3000000000002</v>
      </c>
      <c r="L24" s="19">
        <f t="shared" si="0"/>
        <v>0</v>
      </c>
      <c r="N24" s="27">
        <v>31</v>
      </c>
      <c r="O24" s="27">
        <v>26</v>
      </c>
      <c r="P24" s="27">
        <v>31</v>
      </c>
      <c r="Q24" s="27">
        <v>39</v>
      </c>
      <c r="R24" s="27">
        <v>35</v>
      </c>
      <c r="S24" s="30"/>
    </row>
    <row r="25" spans="2:19" ht="14.1" customHeight="1" outlineLevel="1" x14ac:dyDescent="0.2">
      <c r="B25" s="834" t="s">
        <v>4532</v>
      </c>
      <c r="C25" s="834"/>
      <c r="D25" s="834"/>
      <c r="E25" s="834"/>
      <c r="F25" s="12">
        <v>476</v>
      </c>
      <c r="G25" s="12">
        <v>596</v>
      </c>
      <c r="H25" s="24"/>
      <c r="I25" s="23">
        <f>IF(B3=0,0,IF(B3="венеция",N25,IF(B3="капри",O25,IF(B3="соренто",P25,IF(B3="позитано",Q25,IF(B3="фиренция",R25,0))))))</f>
        <v>31</v>
      </c>
      <c r="J25" s="19">
        <f>H25*I25*I4</f>
        <v>0</v>
      </c>
      <c r="K25" s="19">
        <f>I25*I4*($I$6+1)</f>
        <v>1590.3000000000002</v>
      </c>
      <c r="L25" s="19">
        <f t="shared" si="0"/>
        <v>0</v>
      </c>
      <c r="N25" s="27">
        <v>31</v>
      </c>
      <c r="O25" s="27">
        <v>27</v>
      </c>
      <c r="P25" s="27">
        <v>33</v>
      </c>
      <c r="Q25" s="27">
        <v>41</v>
      </c>
      <c r="R25" s="27">
        <v>35</v>
      </c>
      <c r="S25" s="30"/>
    </row>
    <row r="26" spans="2:19" ht="14.1" customHeight="1" outlineLevel="1" x14ac:dyDescent="0.2">
      <c r="B26" s="834" t="s">
        <v>4532</v>
      </c>
      <c r="C26" s="834"/>
      <c r="D26" s="834"/>
      <c r="E26" s="834"/>
      <c r="F26" s="12">
        <v>476</v>
      </c>
      <c r="G26" s="12">
        <v>446</v>
      </c>
      <c r="H26" s="24"/>
      <c r="I26" s="23">
        <f>IF(B3=0,0,IF(B3="венеция",N26,IF(B3="капри",O26,IF(B3="соренто",P26,IF(B3="позитано",Q26,IF(B3="фиренция",R26,0))))))</f>
        <v>27</v>
      </c>
      <c r="J26" s="19">
        <f>H26*I26*I4</f>
        <v>0</v>
      </c>
      <c r="K26" s="19">
        <f>I26*I4*($I$6+1)</f>
        <v>1385.1000000000001</v>
      </c>
      <c r="L26" s="19">
        <f t="shared" si="0"/>
        <v>0</v>
      </c>
      <c r="N26" s="27">
        <v>27</v>
      </c>
      <c r="O26" s="27">
        <v>22</v>
      </c>
      <c r="P26" s="27">
        <v>27</v>
      </c>
      <c r="Q26" s="27">
        <v>32</v>
      </c>
      <c r="R26" s="27">
        <v>30</v>
      </c>
      <c r="S26" s="30"/>
    </row>
    <row r="27" spans="2:19" ht="14.1" customHeight="1" outlineLevel="1" x14ac:dyDescent="0.2">
      <c r="B27" s="834" t="s">
        <v>4532</v>
      </c>
      <c r="C27" s="834"/>
      <c r="D27" s="834"/>
      <c r="E27" s="834"/>
      <c r="F27" s="12">
        <v>356</v>
      </c>
      <c r="G27" s="12">
        <v>896</v>
      </c>
      <c r="H27" s="24"/>
      <c r="I27" s="23">
        <f>IF(B3=0,0,IF(B3="венеция",N27,IF(B3="капри",O27,IF(B3="соренто",P27,IF(B3="позитано",Q27,IF(B3="фиренция",R27,0))))))</f>
        <v>39</v>
      </c>
      <c r="J27" s="19">
        <f>H27*I27*I4</f>
        <v>0</v>
      </c>
      <c r="K27" s="19">
        <f>I27*I4*($I$6+1)</f>
        <v>2000.7</v>
      </c>
      <c r="L27" s="19">
        <f t="shared" si="0"/>
        <v>0</v>
      </c>
      <c r="N27" s="27">
        <v>39</v>
      </c>
      <c r="O27" s="27">
        <v>31</v>
      </c>
      <c r="P27" s="27">
        <v>40</v>
      </c>
      <c r="Q27" s="27">
        <v>47</v>
      </c>
      <c r="R27" s="27">
        <v>42</v>
      </c>
      <c r="S27" s="30"/>
    </row>
    <row r="28" spans="2:19" ht="14.1" customHeight="1" outlineLevel="1" x14ac:dyDescent="0.2">
      <c r="B28" s="834" t="s">
        <v>4532</v>
      </c>
      <c r="C28" s="834"/>
      <c r="D28" s="834"/>
      <c r="E28" s="834"/>
      <c r="F28" s="12">
        <v>356</v>
      </c>
      <c r="G28" s="12">
        <v>596</v>
      </c>
      <c r="H28" s="24"/>
      <c r="I28" s="23">
        <f>IF(B3=0,0,IF(B3="венеция",N28,IF(B3="капри",O28,IF(B3="соренто",P28,IF(B3="позитано",Q28,IF(B3="фиренция",R28,0))))))</f>
        <v>28</v>
      </c>
      <c r="J28" s="19">
        <f>H28*I28*I4</f>
        <v>0</v>
      </c>
      <c r="K28" s="19">
        <f>I28*I4*($I$6+1)</f>
        <v>1436.4</v>
      </c>
      <c r="L28" s="19">
        <f t="shared" si="0"/>
        <v>0</v>
      </c>
      <c r="N28" s="27">
        <v>28</v>
      </c>
      <c r="O28" s="27">
        <v>22</v>
      </c>
      <c r="P28" s="27">
        <v>27</v>
      </c>
      <c r="Q28" s="27">
        <v>33</v>
      </c>
      <c r="R28" s="27">
        <v>30</v>
      </c>
      <c r="S28" s="30"/>
    </row>
    <row r="29" spans="2:19" ht="14.1" customHeight="1" outlineLevel="1" x14ac:dyDescent="0.2">
      <c r="B29" s="834" t="s">
        <v>4532</v>
      </c>
      <c r="C29" s="834"/>
      <c r="D29" s="834"/>
      <c r="E29" s="834"/>
      <c r="F29" s="12">
        <v>356</v>
      </c>
      <c r="G29" s="12">
        <v>446</v>
      </c>
      <c r="H29" s="24"/>
      <c r="I29" s="23">
        <f>IF(B3=0,0,IF(B3="венеция",N29,IF(B3="капри",O29,IF(B3="соренто",P29,IF(B3="позитано",Q29,IF(B3="фиренция",R29,0))))))</f>
        <v>25</v>
      </c>
      <c r="J29" s="19">
        <f>H29*I29*I4</f>
        <v>0</v>
      </c>
      <c r="K29" s="19">
        <f>I29*I4*($I$6+1)</f>
        <v>1282.5</v>
      </c>
      <c r="L29" s="19">
        <f t="shared" si="0"/>
        <v>0</v>
      </c>
      <c r="N29" s="27">
        <v>25</v>
      </c>
      <c r="O29" s="27">
        <v>18</v>
      </c>
      <c r="P29" s="27">
        <v>22</v>
      </c>
      <c r="Q29" s="27">
        <v>26</v>
      </c>
      <c r="R29" s="27">
        <v>26</v>
      </c>
      <c r="S29" s="30"/>
    </row>
    <row r="30" spans="2:19" ht="14.1" customHeight="1" outlineLevel="1" x14ac:dyDescent="0.2">
      <c r="B30" s="834" t="s">
        <v>4532</v>
      </c>
      <c r="C30" s="834"/>
      <c r="D30" s="834"/>
      <c r="E30" s="834"/>
      <c r="F30" s="12">
        <v>356</v>
      </c>
      <c r="G30" s="12">
        <v>396</v>
      </c>
      <c r="H30" s="24"/>
      <c r="I30" s="23">
        <f>IF(B3=0,0,IF(B3="венеция",N30,IF(B3="капри",O30,IF(B3="соренто",P30,IF(B3="позитано",Q30,IF(B3="фиренция",R30,0))))))</f>
        <v>26</v>
      </c>
      <c r="J30" s="19">
        <f>H30*I30*I4</f>
        <v>0</v>
      </c>
      <c r="K30" s="19">
        <f>I30*I4*($I$6+1)</f>
        <v>1333.8000000000002</v>
      </c>
      <c r="L30" s="19">
        <f t="shared" si="0"/>
        <v>0</v>
      </c>
      <c r="N30" s="27">
        <v>26</v>
      </c>
      <c r="O30" s="27">
        <v>17</v>
      </c>
      <c r="P30" s="27">
        <v>20</v>
      </c>
      <c r="Q30" s="27">
        <v>24</v>
      </c>
      <c r="R30" s="27">
        <v>26</v>
      </c>
      <c r="S30" s="30"/>
    </row>
    <row r="31" spans="2:19" ht="14.1" customHeight="1" outlineLevel="1" x14ac:dyDescent="0.2">
      <c r="B31" s="834" t="s">
        <v>4532</v>
      </c>
      <c r="C31" s="834"/>
      <c r="D31" s="834"/>
      <c r="E31" s="834"/>
      <c r="F31" s="12">
        <v>356</v>
      </c>
      <c r="G31" s="12">
        <v>296</v>
      </c>
      <c r="H31" s="24"/>
      <c r="I31" s="23">
        <f>IF(B3=0,0,IF(B3="венеция",N31,IF(B3="капри",O31,IF(B3="соренто",P31,IF(B3="позитано",Q31,IF(B3="фиренция",R31,0))))))</f>
        <v>24</v>
      </c>
      <c r="J31" s="19">
        <f>H31*I31*I4</f>
        <v>0</v>
      </c>
      <c r="K31" s="19">
        <f>I31*I4*($I$6+1)</f>
        <v>1231.2</v>
      </c>
      <c r="L31" s="19">
        <f t="shared" si="0"/>
        <v>0</v>
      </c>
      <c r="N31" s="27">
        <v>24</v>
      </c>
      <c r="O31" s="27">
        <v>16</v>
      </c>
      <c r="P31" s="27">
        <v>18</v>
      </c>
      <c r="Q31" s="27">
        <v>21</v>
      </c>
      <c r="R31" s="27">
        <v>23</v>
      </c>
      <c r="S31" s="30"/>
    </row>
    <row r="32" spans="2:19" ht="14.1" customHeight="1" outlineLevel="1" x14ac:dyDescent="0.2">
      <c r="B32" s="834" t="s">
        <v>4532</v>
      </c>
      <c r="C32" s="834"/>
      <c r="D32" s="834"/>
      <c r="E32" s="834"/>
      <c r="F32" s="12">
        <v>236</v>
      </c>
      <c r="G32" s="12">
        <v>596</v>
      </c>
      <c r="H32" s="24"/>
      <c r="I32" s="23">
        <f>IF(B3=0,0,IF(B3="венеция",N32,IF(B3="капри",O32,IF(B3="соренто",P32,IF(B3="позитано",Q32,IF(B3="фиренция",R32,0))))))</f>
        <v>24</v>
      </c>
      <c r="J32" s="19">
        <f>H32*I32*I4</f>
        <v>0</v>
      </c>
      <c r="K32" s="19">
        <f>I32*I4*($I$6+1)</f>
        <v>1231.2</v>
      </c>
      <c r="L32" s="19">
        <f t="shared" si="0"/>
        <v>0</v>
      </c>
      <c r="N32" s="27">
        <v>24</v>
      </c>
      <c r="O32" s="27">
        <v>17</v>
      </c>
      <c r="P32" s="27">
        <v>22</v>
      </c>
      <c r="Q32" s="27">
        <v>23</v>
      </c>
      <c r="R32" s="27">
        <v>24</v>
      </c>
      <c r="S32" s="30"/>
    </row>
    <row r="33" spans="2:19" ht="14.1" customHeight="1" x14ac:dyDescent="0.2">
      <c r="B33" s="834"/>
      <c r="C33" s="834"/>
      <c r="D33" s="834"/>
      <c r="E33" s="834"/>
      <c r="F33" s="838" t="s">
        <v>4529</v>
      </c>
      <c r="G33" s="838"/>
      <c r="H33" s="671"/>
      <c r="I33" s="22"/>
      <c r="L33" s="477">
        <f>IF(SUM(L34:L40)=0,0," ")</f>
        <v>0</v>
      </c>
      <c r="S33" s="30"/>
    </row>
    <row r="34" spans="2:19" ht="14.1" customHeight="1" outlineLevel="1" x14ac:dyDescent="0.2">
      <c r="B34" s="834" t="s">
        <v>3837</v>
      </c>
      <c r="C34" s="834"/>
      <c r="D34" s="834"/>
      <c r="E34" s="834"/>
      <c r="F34" s="12">
        <v>956</v>
      </c>
      <c r="G34" s="12">
        <v>446</v>
      </c>
      <c r="H34" s="24"/>
      <c r="I34" s="23">
        <f>IF(B3=0,0,IF(B3="венеция",N34,IF(B3="капри",O34,IF(B3="соренто",P34,IF(B3="позитано",Q34,IF(B3="фиренция",R34,0))))))</f>
        <v>35</v>
      </c>
      <c r="J34" s="19">
        <f>H34*I34*I4</f>
        <v>0</v>
      </c>
      <c r="K34" s="19">
        <f>I34*I4*($I$6+1)</f>
        <v>1795.5000000000002</v>
      </c>
      <c r="L34" s="19">
        <f t="shared" ref="L34:L40" si="1">H34*K34</f>
        <v>0</v>
      </c>
      <c r="N34" s="27">
        <v>35</v>
      </c>
      <c r="O34" s="27">
        <v>30</v>
      </c>
      <c r="P34" s="27">
        <v>30</v>
      </c>
      <c r="Q34" s="27">
        <v>43</v>
      </c>
      <c r="R34" s="27">
        <v>37</v>
      </c>
      <c r="S34" s="30"/>
    </row>
    <row r="35" spans="2:19" ht="14.1" customHeight="1" outlineLevel="1" x14ac:dyDescent="0.2">
      <c r="B35" s="834" t="s">
        <v>3837</v>
      </c>
      <c r="C35" s="834"/>
      <c r="D35" s="834"/>
      <c r="E35" s="834"/>
      <c r="F35" s="12">
        <v>956</v>
      </c>
      <c r="G35" s="12">
        <v>296</v>
      </c>
      <c r="H35" s="24"/>
      <c r="I35" s="23">
        <f>IF(B3=0,0,IF(B3="венеция",N35,IF(B3="капри",O35,IF(B3="соренто",P35,IF(B3="позитано",Q35,IF(B3="фиренция",R35,0))))))</f>
        <v>32</v>
      </c>
      <c r="J35" s="19">
        <f>H35*I35*I4</f>
        <v>0</v>
      </c>
      <c r="K35" s="19">
        <f>I35*I4*($I$6+1)</f>
        <v>1641.6000000000001</v>
      </c>
      <c r="L35" s="19">
        <f t="shared" si="1"/>
        <v>0</v>
      </c>
      <c r="N35" s="27">
        <v>32</v>
      </c>
      <c r="O35" s="27">
        <v>26</v>
      </c>
      <c r="P35" s="27">
        <v>26</v>
      </c>
      <c r="Q35" s="27">
        <v>33</v>
      </c>
      <c r="R35" s="27">
        <v>33</v>
      </c>
      <c r="S35" s="30"/>
    </row>
    <row r="36" spans="2:19" ht="14.1" customHeight="1" outlineLevel="1" x14ac:dyDescent="0.2">
      <c r="B36" s="834" t="s">
        <v>3837</v>
      </c>
      <c r="C36" s="834"/>
      <c r="D36" s="834"/>
      <c r="E36" s="834"/>
      <c r="F36" s="12">
        <v>716</v>
      </c>
      <c r="G36" s="12">
        <v>446</v>
      </c>
      <c r="H36" s="24"/>
      <c r="I36" s="23">
        <f>IF(B3=0,0,IF(B3="венеция",N36,IF(B3="капри",O36,IF(B3="соренто",P36,IF(B3="позитано",Q36,IF(B3="фиренция",R36,0))))))</f>
        <v>29</v>
      </c>
      <c r="J36" s="19">
        <f>H36*I36*I4</f>
        <v>0</v>
      </c>
      <c r="K36" s="19">
        <f>I36*I4*($I$6+1)</f>
        <v>1487.7</v>
      </c>
      <c r="L36" s="19">
        <f t="shared" si="1"/>
        <v>0</v>
      </c>
      <c r="N36" s="27">
        <v>29</v>
      </c>
      <c r="O36" s="27">
        <v>24</v>
      </c>
      <c r="P36" s="27">
        <v>25</v>
      </c>
      <c r="Q36" s="27">
        <v>34</v>
      </c>
      <c r="R36" s="27">
        <v>31</v>
      </c>
      <c r="S36" s="30"/>
    </row>
    <row r="37" spans="2:19" ht="14.1" customHeight="1" outlineLevel="1" x14ac:dyDescent="0.2">
      <c r="B37" s="834" t="s">
        <v>3837</v>
      </c>
      <c r="C37" s="834"/>
      <c r="D37" s="834"/>
      <c r="E37" s="834"/>
      <c r="F37" s="12">
        <v>716</v>
      </c>
      <c r="G37" s="12">
        <v>296</v>
      </c>
      <c r="H37" s="24"/>
      <c r="I37" s="23">
        <f>IF(B3=0,0,IF(B3="венеция",N37,IF(B3="капри",O37,IF(B3="соренто",P37,IF(B3="позитано",Q37,IF(B3="фиренция",R37,0))))))</f>
        <v>27</v>
      </c>
      <c r="J37" s="19">
        <f>H37*I37*I4</f>
        <v>0</v>
      </c>
      <c r="K37" s="19">
        <f>I37*I4*($I$6+1)</f>
        <v>1385.1000000000001</v>
      </c>
      <c r="L37" s="19">
        <f t="shared" si="1"/>
        <v>0</v>
      </c>
      <c r="N37" s="27">
        <v>27</v>
      </c>
      <c r="O37" s="27">
        <v>21</v>
      </c>
      <c r="P37" s="27">
        <v>22</v>
      </c>
      <c r="Q37" s="27">
        <v>27</v>
      </c>
      <c r="R37" s="27">
        <v>28</v>
      </c>
      <c r="S37" s="30"/>
    </row>
    <row r="38" spans="2:19" ht="14.1" customHeight="1" outlineLevel="1" x14ac:dyDescent="0.2">
      <c r="B38" s="834" t="s">
        <v>3837</v>
      </c>
      <c r="C38" s="834"/>
      <c r="D38" s="834"/>
      <c r="E38" s="834"/>
      <c r="F38" s="12">
        <v>356</v>
      </c>
      <c r="G38" s="12">
        <v>896</v>
      </c>
      <c r="H38" s="24"/>
      <c r="I38" s="23">
        <f>IF(B3=0,0,IF(B3="венеция",N38,IF(B3="капри",O38,IF(B3="соренто",P38,IF(B3="позитано",Q38,IF(B3="фиренция",R38,0))))))</f>
        <v>33</v>
      </c>
      <c r="J38" s="19">
        <f>H38*I38*I4</f>
        <v>0</v>
      </c>
      <c r="K38" s="19">
        <f>I38*I4*($I$6+1)</f>
        <v>1692.9</v>
      </c>
      <c r="L38" s="19">
        <f t="shared" si="1"/>
        <v>0</v>
      </c>
      <c r="N38" s="27">
        <v>33</v>
      </c>
      <c r="O38" s="27">
        <v>25</v>
      </c>
      <c r="P38" s="27">
        <v>29</v>
      </c>
      <c r="Q38" s="27">
        <v>37</v>
      </c>
      <c r="R38" s="27">
        <v>34</v>
      </c>
      <c r="S38" s="30"/>
    </row>
    <row r="39" spans="2:19" ht="14.1" customHeight="1" outlineLevel="1" x14ac:dyDescent="0.2">
      <c r="B39" s="834" t="s">
        <v>3837</v>
      </c>
      <c r="C39" s="834"/>
      <c r="D39" s="834"/>
      <c r="E39" s="834"/>
      <c r="F39" s="12">
        <v>356</v>
      </c>
      <c r="G39" s="12">
        <v>596</v>
      </c>
      <c r="H39" s="24"/>
      <c r="I39" s="23">
        <f>IF(B3=0,0,IF(B3="венеция",N39,IF(B3="капри",O39,IF(B3="соренто",P39,IF(B3="позитано",Q39,IF(B3="фиренция",R39,0))))))</f>
        <v>25</v>
      </c>
      <c r="J39" s="19">
        <f>H39*I39*I4</f>
        <v>0</v>
      </c>
      <c r="K39" s="19">
        <f>I39*I4*($I$6+1)</f>
        <v>1282.5</v>
      </c>
      <c r="L39" s="19">
        <f t="shared" si="1"/>
        <v>0</v>
      </c>
      <c r="N39" s="27">
        <v>25</v>
      </c>
      <c r="O39" s="27">
        <v>18</v>
      </c>
      <c r="P39" s="27">
        <v>21</v>
      </c>
      <c r="Q39" s="27">
        <v>27</v>
      </c>
      <c r="R39" s="27">
        <v>25</v>
      </c>
      <c r="S39" s="30"/>
    </row>
    <row r="40" spans="2:19" ht="14.1" customHeight="1" outlineLevel="1" x14ac:dyDescent="0.2">
      <c r="B40" s="834" t="s">
        <v>3837</v>
      </c>
      <c r="C40" s="834"/>
      <c r="D40" s="834"/>
      <c r="E40" s="834"/>
      <c r="F40" s="12">
        <v>356</v>
      </c>
      <c r="G40" s="12">
        <v>446</v>
      </c>
      <c r="H40" s="24"/>
      <c r="I40" s="23">
        <f>IF(B3=0,0,IF(B3="венеция",N40,IF(B3="капри",O40,IF(B3="соренто",P40,IF(B3="позитано",Q40,IF(B3="фиренция",R40,0))))))</f>
        <v>22</v>
      </c>
      <c r="J40" s="19">
        <f>H40*I40*I4</f>
        <v>0</v>
      </c>
      <c r="K40" s="19">
        <f>I40*I4*($I$6+1)</f>
        <v>1128.6000000000001</v>
      </c>
      <c r="L40" s="19">
        <f t="shared" si="1"/>
        <v>0</v>
      </c>
      <c r="N40" s="27">
        <v>22</v>
      </c>
      <c r="O40" s="27">
        <v>16</v>
      </c>
      <c r="P40" s="27">
        <v>17</v>
      </c>
      <c r="Q40" s="27">
        <v>22</v>
      </c>
      <c r="R40" s="27">
        <v>23</v>
      </c>
      <c r="S40" s="30"/>
    </row>
    <row r="41" spans="2:19" ht="14.1" customHeight="1" x14ac:dyDescent="0.2">
      <c r="B41" s="834"/>
      <c r="C41" s="834"/>
      <c r="D41" s="834"/>
      <c r="E41" s="834"/>
      <c r="F41" s="838" t="s">
        <v>4530</v>
      </c>
      <c r="G41" s="838"/>
      <c r="H41" s="671"/>
      <c r="I41" s="22"/>
      <c r="L41" s="477">
        <f>IF(SUM(L42:L48)=0,0," ")</f>
        <v>0</v>
      </c>
      <c r="S41" s="30"/>
    </row>
    <row r="42" spans="2:19" ht="14.1" customHeight="1" outlineLevel="1" x14ac:dyDescent="0.2">
      <c r="B42" s="834" t="s">
        <v>3838</v>
      </c>
      <c r="C42" s="834"/>
      <c r="D42" s="834"/>
      <c r="E42" s="834"/>
      <c r="F42" s="12">
        <v>176</v>
      </c>
      <c r="G42" s="12">
        <v>896</v>
      </c>
      <c r="H42" s="24"/>
      <c r="I42" s="23">
        <f>IF(B3=0,0,IF(B3="венеция",N42,IF(B3="капри",O42,IF(B3="соренто",P42,IF(B3="позитано",Q42,IF(B3="фиренция",R42,0))))))</f>
        <v>29</v>
      </c>
      <c r="J42" s="19">
        <f>H42*I42*I4</f>
        <v>0</v>
      </c>
      <c r="K42" s="19">
        <f>I42*I4*($I$6+1)</f>
        <v>1487.7</v>
      </c>
      <c r="L42" s="19">
        <f t="shared" ref="L42:L49" si="2">H42*K42</f>
        <v>0</v>
      </c>
      <c r="N42" s="27">
        <v>29</v>
      </c>
      <c r="O42" s="27">
        <v>23</v>
      </c>
      <c r="P42" s="27">
        <v>29</v>
      </c>
      <c r="Q42" s="27">
        <v>31</v>
      </c>
      <c r="R42" s="27">
        <v>29</v>
      </c>
    </row>
    <row r="43" spans="2:19" ht="14.1" customHeight="1" outlineLevel="1" x14ac:dyDescent="0.2">
      <c r="B43" s="834" t="s">
        <v>3838</v>
      </c>
      <c r="C43" s="834"/>
      <c r="D43" s="834"/>
      <c r="E43" s="834"/>
      <c r="F43" s="12">
        <v>176</v>
      </c>
      <c r="G43" s="12">
        <v>596</v>
      </c>
      <c r="H43" s="24"/>
      <c r="I43" s="23">
        <f>IF(B3=0,0,IF(B3="венеция",N43,IF(B3="капри",O43,IF(B3="соренто",P43,IF(B3="позитано",Q43,IF(B3="фиренция",R43,0))))))</f>
        <v>22</v>
      </c>
      <c r="J43" s="19">
        <f>H43*I43*I4</f>
        <v>0</v>
      </c>
      <c r="K43" s="19">
        <f>I43*I4*($I$6+1)</f>
        <v>1128.6000000000001</v>
      </c>
      <c r="L43" s="19">
        <f t="shared" si="2"/>
        <v>0</v>
      </c>
      <c r="N43" s="27">
        <v>22</v>
      </c>
      <c r="O43" s="27">
        <v>16</v>
      </c>
      <c r="P43" s="27">
        <v>20</v>
      </c>
      <c r="Q43" s="27">
        <v>22</v>
      </c>
      <c r="R43" s="27">
        <v>22</v>
      </c>
    </row>
    <row r="44" spans="2:19" ht="14.1" customHeight="1" outlineLevel="1" x14ac:dyDescent="0.2">
      <c r="B44" s="834" t="s">
        <v>3838</v>
      </c>
      <c r="C44" s="834"/>
      <c r="D44" s="834"/>
      <c r="E44" s="834"/>
      <c r="F44" s="12">
        <v>176</v>
      </c>
      <c r="G44" s="12">
        <v>446</v>
      </c>
      <c r="H44" s="24"/>
      <c r="I44" s="23">
        <f>IF(B3=0,0,IF(B3="венеция",N44,IF(B3="капри",O44,IF(B3="соренто",P44,IF(B3="позитано",Q44,IF(B3="фиренция",R44,0))))))</f>
        <v>19</v>
      </c>
      <c r="J44" s="19">
        <f>H44*I44*I4</f>
        <v>0</v>
      </c>
      <c r="K44" s="19">
        <f>I44*I4*($I$6+1)</f>
        <v>974.7</v>
      </c>
      <c r="L44" s="19">
        <f t="shared" si="2"/>
        <v>0</v>
      </c>
      <c r="N44" s="27">
        <v>19</v>
      </c>
      <c r="O44" s="27">
        <v>13</v>
      </c>
      <c r="P44" s="27">
        <v>15</v>
      </c>
      <c r="Q44" s="27">
        <v>16</v>
      </c>
      <c r="R44" s="27">
        <v>19</v>
      </c>
    </row>
    <row r="45" spans="2:19" ht="14.1" customHeight="1" outlineLevel="1" x14ac:dyDescent="0.2">
      <c r="B45" s="834" t="s">
        <v>3838</v>
      </c>
      <c r="C45" s="834"/>
      <c r="D45" s="834"/>
      <c r="E45" s="834"/>
      <c r="F45" s="12">
        <v>176</v>
      </c>
      <c r="G45" s="12">
        <v>396</v>
      </c>
      <c r="H45" s="24"/>
      <c r="I45" s="23">
        <f>IF(B3=0,0,IF(B3="венеция",N45,IF(B3="капри",O45,IF(B3="соренто",P45,IF(B3="позитано",Q45,IF(B3="фиренция",R45,0))))))</f>
        <v>18</v>
      </c>
      <c r="J45" s="19">
        <f>H45*I45*I4</f>
        <v>0</v>
      </c>
      <c r="K45" s="19">
        <f>I45*I4*($I$6+1)</f>
        <v>923.40000000000009</v>
      </c>
      <c r="L45" s="19">
        <f t="shared" si="2"/>
        <v>0</v>
      </c>
      <c r="N45" s="27">
        <v>18</v>
      </c>
      <c r="O45" s="27">
        <v>12</v>
      </c>
      <c r="P45" s="27">
        <v>14</v>
      </c>
      <c r="Q45" s="27">
        <v>14</v>
      </c>
      <c r="R45" s="27">
        <v>18</v>
      </c>
    </row>
    <row r="46" spans="2:19" ht="14.1" customHeight="1" outlineLevel="1" x14ac:dyDescent="0.2">
      <c r="B46" s="834" t="s">
        <v>3838</v>
      </c>
      <c r="C46" s="834"/>
      <c r="D46" s="834"/>
      <c r="E46" s="834"/>
      <c r="F46" s="12">
        <v>176</v>
      </c>
      <c r="G46" s="12">
        <v>296</v>
      </c>
      <c r="H46" s="24"/>
      <c r="I46" s="23">
        <f>IF(B3=0,0,IF(B3="венеция",N46,IF(B3="капри",O46,IF(B3="соренто",P46,IF(B3="позитано",Q46,IF(B3="фиренция",R46,0))))))</f>
        <v>18</v>
      </c>
      <c r="J46" s="19">
        <f>H46*I46*I4</f>
        <v>0</v>
      </c>
      <c r="K46" s="19">
        <f>I46*I4*($I$6+1)</f>
        <v>923.40000000000009</v>
      </c>
      <c r="L46" s="19">
        <f t="shared" si="2"/>
        <v>0</v>
      </c>
      <c r="N46" s="27">
        <v>18</v>
      </c>
      <c r="O46" s="27">
        <v>9</v>
      </c>
      <c r="P46" s="27">
        <v>11</v>
      </c>
      <c r="Q46" s="27">
        <v>12</v>
      </c>
      <c r="R46" s="27">
        <v>17</v>
      </c>
    </row>
    <row r="47" spans="2:19" ht="14.1" customHeight="1" outlineLevel="1" x14ac:dyDescent="0.2">
      <c r="B47" s="834" t="s">
        <v>3838</v>
      </c>
      <c r="C47" s="834"/>
      <c r="D47" s="834"/>
      <c r="E47" s="834"/>
      <c r="F47" s="12">
        <v>116</v>
      </c>
      <c r="G47" s="12">
        <v>896</v>
      </c>
      <c r="H47" s="24"/>
      <c r="I47" s="23">
        <f>IF(B3=0,0,IF(B3="венеция",N47,IF(B3="капри",O47,IF(B3="соренто",P47,IF(B3="позитано",Q47,IF(B3="фиренция",R47,0))))))</f>
        <v>25</v>
      </c>
      <c r="J47" s="19">
        <f>H47*I47*I4</f>
        <v>0</v>
      </c>
      <c r="K47" s="19">
        <f>I47*I4*($I$6+1)</f>
        <v>1282.5</v>
      </c>
      <c r="L47" s="19">
        <f t="shared" si="2"/>
        <v>0</v>
      </c>
      <c r="N47" s="27">
        <v>25</v>
      </c>
      <c r="O47" s="27">
        <v>17</v>
      </c>
      <c r="P47" s="27">
        <v>23</v>
      </c>
      <c r="Q47" s="27">
        <v>23</v>
      </c>
      <c r="R47" s="27">
        <v>26</v>
      </c>
    </row>
    <row r="48" spans="2:19" ht="14.1" customHeight="1" outlineLevel="1" x14ac:dyDescent="0.2">
      <c r="B48" s="834" t="s">
        <v>3838</v>
      </c>
      <c r="C48" s="834"/>
      <c r="D48" s="834"/>
      <c r="E48" s="834"/>
      <c r="F48" s="12">
        <v>116</v>
      </c>
      <c r="G48" s="12">
        <v>596</v>
      </c>
      <c r="H48" s="24"/>
      <c r="I48" s="23">
        <f>IF(B3=0,0,IF(B3="венеция",N48,IF(B3="капри",O48,IF(B3="соренто",P48,IF(B3="позитано",Q48,IF(B3="фиренция",R48,0))))))</f>
        <v>20</v>
      </c>
      <c r="J48" s="19">
        <f>H48*I48*I4</f>
        <v>0</v>
      </c>
      <c r="K48" s="19">
        <f>I48*I4*($I$6+1)</f>
        <v>1026</v>
      </c>
      <c r="L48" s="19">
        <f t="shared" si="2"/>
        <v>0</v>
      </c>
      <c r="N48" s="27">
        <v>20</v>
      </c>
      <c r="O48" s="27">
        <v>12</v>
      </c>
      <c r="P48" s="27">
        <v>16</v>
      </c>
      <c r="Q48" s="27">
        <v>16</v>
      </c>
      <c r="R48" s="27">
        <v>20</v>
      </c>
    </row>
    <row r="49" spans="2:18" ht="14.1" customHeight="1" outlineLevel="1" x14ac:dyDescent="0.2">
      <c r="B49" s="834" t="s">
        <v>3838</v>
      </c>
      <c r="C49" s="834"/>
      <c r="D49" s="834"/>
      <c r="E49" s="834"/>
      <c r="F49" s="12">
        <v>116</v>
      </c>
      <c r="G49" s="12">
        <v>446</v>
      </c>
      <c r="H49" s="24"/>
      <c r="I49" s="23">
        <f>IF(B3=0,0,IF(B3="венеция",N49,IF(B3="капри",O49,IF(B3="соренто",P49,IF(B3="позитано",Q49,IF(B3="фиренция",R49,0))))))</f>
        <v>17</v>
      </c>
      <c r="J49" s="19">
        <f>H49*I49*I4</f>
        <v>0</v>
      </c>
      <c r="K49" s="19">
        <f>I49*I4*($I$6+1)</f>
        <v>872.1</v>
      </c>
      <c r="L49" s="19">
        <f t="shared" si="2"/>
        <v>0</v>
      </c>
      <c r="N49" s="27">
        <v>17</v>
      </c>
      <c r="O49" s="27">
        <v>10</v>
      </c>
      <c r="P49" s="27">
        <v>12</v>
      </c>
      <c r="Q49" s="27">
        <v>12</v>
      </c>
      <c r="R49" s="27">
        <v>17</v>
      </c>
    </row>
    <row r="50" spans="2:18" ht="14.1" customHeight="1" x14ac:dyDescent="0.2">
      <c r="B50" s="834"/>
      <c r="C50" s="834"/>
      <c r="D50" s="834"/>
      <c r="E50" s="834"/>
      <c r="F50" s="21" t="s">
        <v>4531</v>
      </c>
      <c r="G50" s="21"/>
      <c r="H50" s="671"/>
      <c r="I50" s="22"/>
      <c r="L50" s="477">
        <f>IF(SUM(L51:L53)=0,0," ")</f>
        <v>0</v>
      </c>
    </row>
    <row r="51" spans="2:18" ht="14.1" customHeight="1" outlineLevel="1" x14ac:dyDescent="0.2">
      <c r="B51" s="834" t="s">
        <v>3837</v>
      </c>
      <c r="C51" s="834"/>
      <c r="D51" s="834"/>
      <c r="E51" s="834"/>
      <c r="F51" s="12">
        <v>956</v>
      </c>
      <c r="G51" s="12">
        <v>315</v>
      </c>
      <c r="H51" s="24"/>
      <c r="I51" s="23">
        <f>IF(B3=0,0,IF(B3="венеция",N51,IF(B3="капри",O51,IF(B3="соренто",P51,IF(B3="позитано",Q51,IF(B3="фиренция",R51,0))))))</f>
        <v>118</v>
      </c>
      <c r="J51" s="19">
        <f>H51*I51*I4</f>
        <v>0</v>
      </c>
      <c r="K51" s="19">
        <f>I51*I4*($I$6+1)</f>
        <v>6053.4000000000005</v>
      </c>
      <c r="L51" s="19">
        <f>H51*K51</f>
        <v>0</v>
      </c>
      <c r="N51" s="27">
        <v>118</v>
      </c>
      <c r="O51" s="27">
        <v>97</v>
      </c>
      <c r="P51" s="27">
        <v>111</v>
      </c>
      <c r="Q51" s="27">
        <v>113</v>
      </c>
      <c r="R51" s="27">
        <v>120</v>
      </c>
    </row>
    <row r="52" spans="2:18" ht="14.1" customHeight="1" outlineLevel="1" x14ac:dyDescent="0.2">
      <c r="B52" s="834" t="s">
        <v>3837</v>
      </c>
      <c r="C52" s="834"/>
      <c r="D52" s="834"/>
      <c r="E52" s="834"/>
      <c r="F52" s="12">
        <v>716</v>
      </c>
      <c r="G52" s="12">
        <v>315</v>
      </c>
      <c r="H52" s="24"/>
      <c r="I52" s="23">
        <f>IF(B3=0,0,IF(B3="венеция",N52,IF(B3="капри",O52,IF(B3="соренто",P52,IF(B3="позитано",Q52,IF(B3="фиренция",R52,0))))))</f>
        <v>113</v>
      </c>
      <c r="J52" s="19">
        <f>H52*I52*I4</f>
        <v>0</v>
      </c>
      <c r="K52" s="19">
        <f>I52*I4*($I$6+1)</f>
        <v>5796.9000000000005</v>
      </c>
      <c r="L52" s="19">
        <f>H52*K52</f>
        <v>0</v>
      </c>
      <c r="N52" s="27">
        <v>113</v>
      </c>
      <c r="O52" s="27">
        <v>90</v>
      </c>
      <c r="P52" s="27">
        <v>104</v>
      </c>
      <c r="Q52" s="27">
        <v>104</v>
      </c>
      <c r="R52" s="27">
        <v>116</v>
      </c>
    </row>
    <row r="53" spans="2:18" ht="14.1" customHeight="1" outlineLevel="1" x14ac:dyDescent="0.2">
      <c r="B53" s="834" t="s">
        <v>4532</v>
      </c>
      <c r="C53" s="834"/>
      <c r="D53" s="834"/>
      <c r="E53" s="834"/>
      <c r="F53" s="12">
        <v>716</v>
      </c>
      <c r="G53" s="12">
        <v>315</v>
      </c>
      <c r="H53" s="24"/>
      <c r="I53" s="23">
        <f>IF(B3=0,0,IF(B3="венеция",N53,IF(B3="капри",O53,IF(B3="соренто",P53,IF(B3="позитано",Q53,IF(B3="фиренция",R53,0))))))</f>
        <v>145</v>
      </c>
      <c r="J53" s="19">
        <f>H53*I53*I4</f>
        <v>0</v>
      </c>
      <c r="K53" s="19">
        <f>I53*I4*($I$6+1)</f>
        <v>7438.5000000000009</v>
      </c>
      <c r="L53" s="19">
        <f>H53*K53</f>
        <v>0</v>
      </c>
      <c r="N53" s="27">
        <v>145</v>
      </c>
      <c r="O53" s="27">
        <v>144</v>
      </c>
      <c r="P53" s="27">
        <v>196</v>
      </c>
      <c r="Q53" s="27">
        <v>193</v>
      </c>
      <c r="R53" s="27">
        <v>182</v>
      </c>
    </row>
    <row r="54" spans="2:18" ht="14.1" customHeight="1" x14ac:dyDescent="0.2">
      <c r="B54" s="834"/>
      <c r="C54" s="834"/>
      <c r="D54" s="834"/>
      <c r="E54" s="834"/>
      <c r="F54" s="838" t="s">
        <v>4533</v>
      </c>
      <c r="G54" s="838"/>
      <c r="H54" s="671"/>
      <c r="I54" s="22"/>
      <c r="L54" s="477">
        <f>IF(SUM(L55:L61)=0,0," ")</f>
        <v>0</v>
      </c>
    </row>
    <row r="55" spans="2:18" ht="14.1" customHeight="1" outlineLevel="1" x14ac:dyDescent="0.2">
      <c r="B55" s="834" t="s">
        <v>4533</v>
      </c>
      <c r="C55" s="834"/>
      <c r="D55" s="834"/>
      <c r="E55" s="834"/>
      <c r="F55" s="12">
        <v>956</v>
      </c>
      <c r="G55" s="12">
        <v>446</v>
      </c>
      <c r="H55" s="24"/>
      <c r="I55" s="23">
        <f>IF(B3=0,0,IF(B3="венеция",N55,IF(B3="капри",O55,IF(B3="соренто",P55,IF(B3="позитано",Q55,IF(B3="фиренция",R55,0))))))</f>
        <v>60</v>
      </c>
      <c r="J55" s="19">
        <f>H55*I55*I4</f>
        <v>0</v>
      </c>
      <c r="K55" s="19">
        <f>I55*I4*($I$6+1)</f>
        <v>3078</v>
      </c>
      <c r="L55" s="19">
        <f t="shared" ref="L55:L61" si="3">H55*K55</f>
        <v>0</v>
      </c>
      <c r="N55" s="27">
        <v>60</v>
      </c>
      <c r="O55" s="27">
        <v>59</v>
      </c>
      <c r="P55" s="27">
        <v>56</v>
      </c>
      <c r="Q55" s="27">
        <v>59</v>
      </c>
      <c r="R55" s="27">
        <v>60</v>
      </c>
    </row>
    <row r="56" spans="2:18" ht="14.1" customHeight="1" outlineLevel="1" x14ac:dyDescent="0.2">
      <c r="B56" s="834" t="s">
        <v>4533</v>
      </c>
      <c r="C56" s="834"/>
      <c r="D56" s="834"/>
      <c r="E56" s="834"/>
      <c r="F56" s="12">
        <v>956</v>
      </c>
      <c r="G56" s="12">
        <v>296</v>
      </c>
      <c r="H56" s="24"/>
      <c r="I56" s="23">
        <f>IF(B3=0,0,IF(B3="венеция",N56,IF(B3="капри",O56,IF(B3="соренто",P56,IF(B3="позитано",Q56,IF(B3="фиренция",R56,0))))))</f>
        <v>30</v>
      </c>
      <c r="J56" s="19">
        <f>H56*I56*I4</f>
        <v>0</v>
      </c>
      <c r="K56" s="19">
        <f>I56*I4*($I$6+1)</f>
        <v>1539</v>
      </c>
      <c r="L56" s="19">
        <f t="shared" si="3"/>
        <v>0</v>
      </c>
      <c r="N56" s="27">
        <v>30</v>
      </c>
      <c r="O56" s="27">
        <v>29</v>
      </c>
      <c r="P56" s="27">
        <v>28</v>
      </c>
      <c r="Q56" s="27">
        <v>28</v>
      </c>
      <c r="R56" s="27">
        <v>30</v>
      </c>
    </row>
    <row r="57" spans="2:18" ht="14.1" customHeight="1" outlineLevel="1" x14ac:dyDescent="0.2">
      <c r="B57" s="834" t="s">
        <v>4533</v>
      </c>
      <c r="C57" s="834"/>
      <c r="D57" s="834"/>
      <c r="E57" s="834"/>
      <c r="F57" s="12">
        <v>716</v>
      </c>
      <c r="G57" s="12">
        <v>446</v>
      </c>
      <c r="H57" s="24"/>
      <c r="I57" s="23">
        <f>IF(B3=0,0,IF(B3="венеция",N57,IF(B3="капри",O57,IF(B3="соренто",P57,IF(B3="позитано",Q57,IF(B3="фиренция",R57,0))))))</f>
        <v>42</v>
      </c>
      <c r="J57" s="19">
        <f>H57*I57*I4</f>
        <v>0</v>
      </c>
      <c r="K57" s="19">
        <f>I57*I4*($I$6+1)</f>
        <v>2154.6000000000004</v>
      </c>
      <c r="L57" s="19">
        <f t="shared" si="3"/>
        <v>0</v>
      </c>
      <c r="N57" s="27">
        <v>42</v>
      </c>
      <c r="O57" s="27">
        <v>41</v>
      </c>
      <c r="P57" s="27">
        <v>39</v>
      </c>
      <c r="Q57" s="27">
        <v>41</v>
      </c>
      <c r="R57" s="27">
        <v>42</v>
      </c>
    </row>
    <row r="58" spans="2:18" ht="14.1" customHeight="1" outlineLevel="1" x14ac:dyDescent="0.2">
      <c r="B58" s="834" t="s">
        <v>4533</v>
      </c>
      <c r="C58" s="834"/>
      <c r="D58" s="834"/>
      <c r="E58" s="834"/>
      <c r="F58" s="12">
        <v>716</v>
      </c>
      <c r="G58" s="12">
        <v>296</v>
      </c>
      <c r="H58" s="24"/>
      <c r="I58" s="23">
        <f>IF(B3=0,0,IF(B3="венеция",N58,IF(B3="капри",O58,IF(B3="соренто",P58,IF(B3="позитано",Q58,IF(B3="фиренция",R58,0))))))</f>
        <v>21</v>
      </c>
      <c r="J58" s="19">
        <f>H58*I58*I4</f>
        <v>0</v>
      </c>
      <c r="K58" s="19">
        <f>I58*I4*($I$6+1)</f>
        <v>1077.3000000000002</v>
      </c>
      <c r="L58" s="19">
        <f t="shared" si="3"/>
        <v>0</v>
      </c>
      <c r="N58" s="27">
        <v>21</v>
      </c>
      <c r="O58" s="27">
        <v>20</v>
      </c>
      <c r="P58" s="27">
        <v>20</v>
      </c>
      <c r="Q58" s="27">
        <v>20</v>
      </c>
      <c r="R58" s="27">
        <v>21</v>
      </c>
    </row>
    <row r="59" spans="2:18" ht="14.1" customHeight="1" outlineLevel="1" x14ac:dyDescent="0.2">
      <c r="B59" s="834" t="s">
        <v>4533</v>
      </c>
      <c r="C59" s="834"/>
      <c r="D59" s="834"/>
      <c r="E59" s="834"/>
      <c r="F59" s="12">
        <v>356</v>
      </c>
      <c r="G59" s="12">
        <v>896</v>
      </c>
      <c r="H59" s="24"/>
      <c r="I59" s="23">
        <f>IF(B3=0,0,IF(B3="венеция",N59,IF(B3="капри",O59,IF(B3="соренто",P59,IF(B3="позитано",Q59,IF(B3="фиренция",R59,0))))))</f>
        <v>40</v>
      </c>
      <c r="J59" s="19">
        <f>H59*I59*I4</f>
        <v>0</v>
      </c>
      <c r="K59" s="19">
        <f>I59*I4*($I$6+1)</f>
        <v>2052</v>
      </c>
      <c r="L59" s="19">
        <f t="shared" si="3"/>
        <v>0</v>
      </c>
      <c r="N59" s="27">
        <v>40</v>
      </c>
      <c r="O59" s="27">
        <v>39</v>
      </c>
      <c r="P59" s="27">
        <v>37</v>
      </c>
      <c r="Q59" s="27">
        <v>38</v>
      </c>
      <c r="R59" s="27">
        <v>40</v>
      </c>
    </row>
    <row r="60" spans="2:18" ht="14.1" customHeight="1" outlineLevel="1" x14ac:dyDescent="0.2">
      <c r="B60" s="834" t="s">
        <v>4533</v>
      </c>
      <c r="C60" s="834"/>
      <c r="D60" s="834"/>
      <c r="E60" s="834"/>
      <c r="F60" s="12">
        <v>356</v>
      </c>
      <c r="G60" s="12">
        <v>596</v>
      </c>
      <c r="H60" s="24"/>
      <c r="I60" s="23">
        <f>IF(B3=0,0,IF(B3="венеция",N60,IF(B3="капри",O60,IF(B3="соренто",P60,IF(B3="позитано",Q60,IF(B3="фиренция",R60,0))))))</f>
        <v>23</v>
      </c>
      <c r="J60" s="19">
        <f>H60*I60*I4</f>
        <v>0</v>
      </c>
      <c r="K60" s="19">
        <f>I60*I4*($I$6+1)</f>
        <v>1179.9000000000001</v>
      </c>
      <c r="L60" s="19">
        <f t="shared" si="3"/>
        <v>0</v>
      </c>
      <c r="N60" s="27">
        <v>23</v>
      </c>
      <c r="O60" s="27">
        <v>23</v>
      </c>
      <c r="P60" s="27">
        <v>22</v>
      </c>
      <c r="Q60" s="27">
        <v>23</v>
      </c>
      <c r="R60" s="27">
        <v>23</v>
      </c>
    </row>
    <row r="61" spans="2:18" ht="14.1" customHeight="1" outlineLevel="1" x14ac:dyDescent="0.2">
      <c r="B61" s="834" t="s">
        <v>4533</v>
      </c>
      <c r="C61" s="834"/>
      <c r="D61" s="834"/>
      <c r="E61" s="834"/>
      <c r="F61" s="12">
        <v>356</v>
      </c>
      <c r="G61" s="12">
        <v>446</v>
      </c>
      <c r="H61" s="24"/>
      <c r="I61" s="23">
        <f>IF(B3=0,0,IF(B3="венеция",N61,IF(B3="капри",O61,IF(B3="соренто",P61,IF(B3="позитано",Q61,IF(B3="фиренция",R61,0))))))</f>
        <v>15</v>
      </c>
      <c r="J61" s="19">
        <f>H61*I61*I4</f>
        <v>0</v>
      </c>
      <c r="K61" s="19">
        <f>I61*I4*($I$6+1)</f>
        <v>769.5</v>
      </c>
      <c r="L61" s="19">
        <f t="shared" si="3"/>
        <v>0</v>
      </c>
      <c r="N61" s="27">
        <v>15</v>
      </c>
      <c r="O61" s="27">
        <v>15</v>
      </c>
      <c r="P61" s="27">
        <v>14</v>
      </c>
      <c r="Q61" s="27">
        <v>14</v>
      </c>
      <c r="R61" s="27">
        <v>15</v>
      </c>
    </row>
    <row r="62" spans="2:18" ht="14.1" customHeight="1" x14ac:dyDescent="0.2">
      <c r="B62" s="834"/>
      <c r="C62" s="834"/>
      <c r="D62" s="834"/>
      <c r="E62" s="834"/>
      <c r="F62" s="838" t="s">
        <v>4534</v>
      </c>
      <c r="G62" s="838"/>
      <c r="H62" s="670"/>
      <c r="I62" s="22"/>
      <c r="L62" s="477">
        <f>IF(SUM(L63)=0,0," ")</f>
        <v>0</v>
      </c>
    </row>
    <row r="63" spans="2:18" ht="14.1" customHeight="1" x14ac:dyDescent="0.2">
      <c r="B63" s="834" t="s">
        <v>4536</v>
      </c>
      <c r="C63" s="834"/>
      <c r="D63" s="834"/>
      <c r="E63" s="834"/>
      <c r="F63" s="12">
        <v>720</v>
      </c>
      <c r="H63" s="24"/>
      <c r="I63" s="23">
        <f>IF(B3=0,0,IF(B3="венеция",N63,IF(B3="капри",O63,IF(B3="соренто",P63,IF(B3="позитано",Q63,IF(B3="фиренция",R63,0))))))</f>
        <v>14</v>
      </c>
      <c r="J63" s="19">
        <f>H63*I63*I4</f>
        <v>0</v>
      </c>
      <c r="K63" s="19">
        <f>I63*I4*($I$6+1)</f>
        <v>718.2</v>
      </c>
      <c r="L63" s="19">
        <f>H63*K63</f>
        <v>0</v>
      </c>
      <c r="N63" s="27">
        <v>14</v>
      </c>
      <c r="O63" s="27">
        <v>14</v>
      </c>
      <c r="P63" s="27">
        <v>14</v>
      </c>
      <c r="Q63" s="27">
        <v>15</v>
      </c>
      <c r="R63" s="27">
        <v>14</v>
      </c>
    </row>
    <row r="64" spans="2:18" ht="14.1" customHeight="1" x14ac:dyDescent="0.2">
      <c r="B64" s="834"/>
      <c r="C64" s="834"/>
      <c r="D64" s="834"/>
      <c r="E64" s="834"/>
      <c r="F64" s="838" t="s">
        <v>4535</v>
      </c>
      <c r="G64" s="838"/>
      <c r="H64" s="670"/>
      <c r="I64" s="22"/>
      <c r="L64" s="477">
        <f>IF(SUM(L65:L68)=0,0," ")</f>
        <v>0</v>
      </c>
    </row>
    <row r="65" spans="2:18" ht="14.1" customHeight="1" outlineLevel="1" x14ac:dyDescent="0.2">
      <c r="B65" s="834" t="s">
        <v>1999</v>
      </c>
      <c r="C65" s="834"/>
      <c r="D65" s="834"/>
      <c r="E65" s="834"/>
      <c r="F65" s="12">
        <v>960</v>
      </c>
      <c r="H65" s="24"/>
      <c r="I65" s="23">
        <f>IF(B3=0,0,IF(B3="венеция",N65,IF(B3="капри",O65,IF(B3="соренто",P65,IF(B3="позитано",Q65,IF(B3="фиренция",R65,0))))))</f>
        <v>26</v>
      </c>
      <c r="J65" s="19">
        <f>H65*I65*I4</f>
        <v>0</v>
      </c>
      <c r="K65" s="19">
        <f>I65*I4*($I$6+1)</f>
        <v>1333.8000000000002</v>
      </c>
      <c r="L65" s="19">
        <f>H65*K65</f>
        <v>0</v>
      </c>
      <c r="N65" s="27">
        <v>26</v>
      </c>
      <c r="O65" s="27">
        <v>26</v>
      </c>
      <c r="P65" s="27">
        <v>26</v>
      </c>
      <c r="Q65" s="27">
        <v>29</v>
      </c>
      <c r="R65" s="27">
        <v>26</v>
      </c>
    </row>
    <row r="66" spans="2:18" ht="14.1" customHeight="1" outlineLevel="1" x14ac:dyDescent="0.2">
      <c r="B66" s="834" t="s">
        <v>2000</v>
      </c>
      <c r="C66" s="834"/>
      <c r="D66" s="834"/>
      <c r="E66" s="834"/>
      <c r="F66" s="12">
        <v>960</v>
      </c>
      <c r="H66" s="24"/>
      <c r="I66" s="23">
        <f>IF(B3=0,0,IF(B3="венеция",N66,IF(B3="капри",O66,IF(B3="соренто",P66,IF(B3="позитано",Q66,IF(B3="фиренция",R66,0))))))</f>
        <v>48</v>
      </c>
      <c r="J66" s="19">
        <f>H66*I66*I4</f>
        <v>0</v>
      </c>
      <c r="K66" s="19">
        <f>I66*I4*($I$6+1)</f>
        <v>2462.4</v>
      </c>
      <c r="L66" s="19">
        <f>H66*K66</f>
        <v>0</v>
      </c>
      <c r="N66" s="27">
        <v>48</v>
      </c>
      <c r="O66" s="28"/>
      <c r="P66" s="27">
        <v>48</v>
      </c>
      <c r="Q66" s="27">
        <v>48</v>
      </c>
      <c r="R66" s="27">
        <v>43</v>
      </c>
    </row>
    <row r="67" spans="2:18" ht="14.1" customHeight="1" outlineLevel="1" x14ac:dyDescent="0.2">
      <c r="B67" s="834" t="s">
        <v>1999</v>
      </c>
      <c r="C67" s="834"/>
      <c r="D67" s="834"/>
      <c r="E67" s="834"/>
      <c r="F67" s="12">
        <v>720</v>
      </c>
      <c r="H67" s="24"/>
      <c r="I67" s="23">
        <f>IF(B3=0,0,IF(B3="венеция",N67,IF(B3="капри",O67,IF(B3="соренто",P67,IF(B3="позитано",Q67,IF(B3="фиренция",R67,0))))))</f>
        <v>24</v>
      </c>
      <c r="J67" s="19">
        <f>H67*I67*I4</f>
        <v>0</v>
      </c>
      <c r="K67" s="19">
        <f>I67*I4*($I$6+1)</f>
        <v>1231.2</v>
      </c>
      <c r="L67" s="19">
        <f>H67*K67</f>
        <v>0</v>
      </c>
      <c r="N67" s="27">
        <v>24</v>
      </c>
      <c r="O67" s="27">
        <v>24</v>
      </c>
      <c r="P67" s="27">
        <v>23</v>
      </c>
      <c r="Q67" s="27">
        <v>26</v>
      </c>
      <c r="R67" s="27">
        <v>24</v>
      </c>
    </row>
    <row r="68" spans="2:18" ht="14.1" customHeight="1" outlineLevel="1" x14ac:dyDescent="0.2">
      <c r="B68" s="834" t="s">
        <v>2000</v>
      </c>
      <c r="C68" s="834"/>
      <c r="D68" s="834"/>
      <c r="E68" s="834"/>
      <c r="F68" s="12">
        <v>720</v>
      </c>
      <c r="H68" s="24"/>
      <c r="I68" s="23">
        <f>IF(B3=0,0,IF(B3="венеция",N68,IF(B3="капри",O68,IF(B3="соренто",P68,IF(B3="позитано",Q68,IF(B3="фиренция",R68,0))))))</f>
        <v>43</v>
      </c>
      <c r="J68" s="19">
        <f>H68*I68*I4</f>
        <v>0</v>
      </c>
      <c r="K68" s="19">
        <f>I68*I4*($I$6+1)</f>
        <v>2205.9</v>
      </c>
      <c r="L68" s="19">
        <f>H68*K68</f>
        <v>0</v>
      </c>
      <c r="N68" s="27">
        <v>43</v>
      </c>
      <c r="O68" s="28"/>
      <c r="P68" s="27">
        <v>43</v>
      </c>
      <c r="Q68" s="27">
        <v>44</v>
      </c>
      <c r="R68" s="27">
        <v>43</v>
      </c>
    </row>
    <row r="69" spans="2:18" ht="14.1" customHeight="1" x14ac:dyDescent="0.2">
      <c r="B69" s="834"/>
      <c r="C69" s="834"/>
      <c r="D69" s="834"/>
      <c r="E69" s="834"/>
      <c r="F69" s="838" t="s">
        <v>4537</v>
      </c>
      <c r="G69" s="838"/>
      <c r="H69" s="670"/>
      <c r="I69" s="22"/>
      <c r="L69" s="477">
        <f>IF(SUM(L70:L72)=0,0," ")</f>
        <v>0</v>
      </c>
    </row>
    <row r="70" spans="2:18" ht="14.1" customHeight="1" outlineLevel="1" x14ac:dyDescent="0.2">
      <c r="B70" s="834" t="s">
        <v>4538</v>
      </c>
      <c r="C70" s="834"/>
      <c r="D70" s="834"/>
      <c r="E70" s="834"/>
      <c r="H70" s="24"/>
      <c r="I70" s="23">
        <f>IF(B3=0,0,IF(B3="венеция",N70,IF(B3="капри",O70,IF(B3="соренто",P70,IF(B3="позитано",Q70,IF(B3="фиренция",R70,0))))))</f>
        <v>21</v>
      </c>
      <c r="J70" s="19">
        <f>H70*I70*I4</f>
        <v>0</v>
      </c>
      <c r="K70" s="19">
        <f>I70*I4*($I$6+1)</f>
        <v>1077.3000000000002</v>
      </c>
      <c r="L70" s="19">
        <f>H70*K70</f>
        <v>0</v>
      </c>
      <c r="N70" s="27">
        <v>21</v>
      </c>
      <c r="O70" s="27">
        <v>20</v>
      </c>
      <c r="P70" s="27">
        <v>20</v>
      </c>
      <c r="Q70" s="27">
        <v>21</v>
      </c>
      <c r="R70" s="27">
        <v>21</v>
      </c>
    </row>
    <row r="71" spans="2:18" ht="14.1" customHeight="1" outlineLevel="1" x14ac:dyDescent="0.2">
      <c r="B71" s="834" t="s">
        <v>4539</v>
      </c>
      <c r="C71" s="834"/>
      <c r="D71" s="834"/>
      <c r="E71" s="834"/>
      <c r="H71" s="24"/>
      <c r="I71" s="23">
        <f>IF(B3=0,0,IF(B3="венеция",N71,IF(B3="капри",O71,IF(B3="соренто",P71,IF(B3="позитано",Q71,IF(B3="фиренция",R71,0))))))</f>
        <v>15</v>
      </c>
      <c r="J71" s="19">
        <f>H71*I71*I4</f>
        <v>0</v>
      </c>
      <c r="K71" s="19">
        <f>I71*I4*($I$6+1)</f>
        <v>769.5</v>
      </c>
      <c r="L71" s="19">
        <f>H71*K71</f>
        <v>0</v>
      </c>
      <c r="N71" s="27">
        <v>15</v>
      </c>
      <c r="O71" s="27">
        <v>15</v>
      </c>
      <c r="P71" s="27">
        <v>15</v>
      </c>
      <c r="Q71" s="27">
        <v>15</v>
      </c>
      <c r="R71" s="27">
        <v>15</v>
      </c>
    </row>
    <row r="72" spans="2:18" ht="14.1" customHeight="1" outlineLevel="1" x14ac:dyDescent="0.2">
      <c r="B72" s="834" t="s">
        <v>4540</v>
      </c>
      <c r="C72" s="834"/>
      <c r="D72" s="834"/>
      <c r="E72" s="834"/>
      <c r="H72" s="24"/>
      <c r="I72" s="23">
        <f>IF(B3=0,0,IF(B3="венеция",N72,IF(B3="капри",O72,IF(B3="соренто",P72,IF(B3="позитано",Q72,IF(B3="фиренция",R72,0))))))</f>
        <v>13</v>
      </c>
      <c r="J72" s="19">
        <f>H72*I72*I4</f>
        <v>0</v>
      </c>
      <c r="K72" s="19">
        <f>I72*I4*($I$6+1)</f>
        <v>666.90000000000009</v>
      </c>
      <c r="L72" s="19">
        <f>H72*K72</f>
        <v>0</v>
      </c>
      <c r="N72" s="27">
        <v>13</v>
      </c>
      <c r="O72" s="27">
        <v>12</v>
      </c>
      <c r="P72" s="27">
        <v>13</v>
      </c>
      <c r="Q72" s="27">
        <v>13</v>
      </c>
      <c r="R72" s="27">
        <v>13</v>
      </c>
    </row>
    <row r="73" spans="2:18" ht="14.1" customHeight="1" x14ac:dyDescent="0.2">
      <c r="B73" s="834"/>
      <c r="C73" s="834"/>
      <c r="D73" s="834"/>
      <c r="E73" s="834"/>
      <c r="F73" s="838" t="s">
        <v>4541</v>
      </c>
      <c r="G73" s="838"/>
      <c r="H73" s="670"/>
      <c r="I73" s="22"/>
      <c r="L73" s="477">
        <f>IF(SUM(L74:L79)=0,0," ")</f>
        <v>0</v>
      </c>
    </row>
    <row r="74" spans="2:18" ht="14.1" customHeight="1" outlineLevel="1" x14ac:dyDescent="0.2">
      <c r="B74" s="834" t="s">
        <v>4542</v>
      </c>
      <c r="C74" s="834"/>
      <c r="D74" s="834"/>
      <c r="E74" s="834"/>
      <c r="H74" s="24"/>
      <c r="I74" s="23">
        <f>IF(B3=0,0,IF(B3="венеция",N74,IF(B3="капри",O74,IF(B3="соренто",P74,IF(B3="позитано",Q74,IF(B3="фиренция",R74,0))))))</f>
        <v>46</v>
      </c>
      <c r="J74" s="19">
        <f>H74*I74*I4</f>
        <v>0</v>
      </c>
      <c r="K74" s="19">
        <f>I74*I4*($I$6+1)</f>
        <v>2359.8000000000002</v>
      </c>
      <c r="L74" s="19">
        <f t="shared" ref="L74:L79" si="4">H74*K74</f>
        <v>0</v>
      </c>
      <c r="N74" s="27">
        <v>46</v>
      </c>
      <c r="O74" s="28"/>
      <c r="P74" s="27">
        <v>42</v>
      </c>
      <c r="Q74" s="27">
        <v>46</v>
      </c>
      <c r="R74" s="27">
        <v>46</v>
      </c>
    </row>
    <row r="75" spans="2:18" ht="14.1" customHeight="1" outlineLevel="1" x14ac:dyDescent="0.2">
      <c r="B75" s="834" t="s">
        <v>4543</v>
      </c>
      <c r="C75" s="834"/>
      <c r="D75" s="834"/>
      <c r="E75" s="834"/>
      <c r="H75" s="24"/>
      <c r="I75" s="23">
        <f>IF(B3=0,0,IF(B3="венеция",N75,IF(B3="капри",O75,IF(B3="соренто",P75,IF(B3="позитано",Q75,IF(B3="фиренция",R75,0))))))</f>
        <v>0</v>
      </c>
      <c r="J75" s="19">
        <f>H75*I75*I4</f>
        <v>0</v>
      </c>
      <c r="K75" s="19">
        <f>I75*I4*($I$6+1)</f>
        <v>0</v>
      </c>
      <c r="L75" s="19">
        <f t="shared" si="4"/>
        <v>0</v>
      </c>
      <c r="N75" s="28"/>
      <c r="O75" s="27">
        <v>36</v>
      </c>
      <c r="P75" s="28"/>
      <c r="Q75" s="28"/>
      <c r="R75" s="28"/>
    </row>
    <row r="76" spans="2:18" ht="14.1" customHeight="1" outlineLevel="1" x14ac:dyDescent="0.2">
      <c r="B76" s="834" t="s">
        <v>4544</v>
      </c>
      <c r="C76" s="834"/>
      <c r="D76" s="834"/>
      <c r="E76" s="834"/>
      <c r="H76" s="24"/>
      <c r="I76" s="23">
        <f>IF(B3=0,0,IF(B3="венеция",N76,IF(B3="капри",O76,IF(B3="соренто",P76,IF(B3="позитано",Q76,IF(B3="фиренция",R76,0))))))</f>
        <v>51</v>
      </c>
      <c r="J76" s="19">
        <f>H76*I76*I4</f>
        <v>0</v>
      </c>
      <c r="K76" s="19">
        <f>I76*I4*($I$6+1)</f>
        <v>2616.3000000000002</v>
      </c>
      <c r="L76" s="19">
        <f t="shared" si="4"/>
        <v>0</v>
      </c>
      <c r="N76" s="27">
        <v>51</v>
      </c>
      <c r="O76" s="28"/>
      <c r="P76" s="27">
        <v>50</v>
      </c>
      <c r="Q76" s="27">
        <v>50</v>
      </c>
      <c r="R76" s="27">
        <v>51</v>
      </c>
    </row>
    <row r="77" spans="2:18" ht="14.1" customHeight="1" outlineLevel="1" x14ac:dyDescent="0.2">
      <c r="B77" s="834" t="s">
        <v>3799</v>
      </c>
      <c r="C77" s="834"/>
      <c r="D77" s="834"/>
      <c r="E77" s="834"/>
      <c r="H77" s="24"/>
      <c r="I77" s="23">
        <f>IF(B3=0,0,IF(B3="венеция",N77,IF(B3="капри",O77,IF(B3="соренто",P77,IF(B3="позитано",Q77,IF(B3="фиренция",R77,0))))))</f>
        <v>0</v>
      </c>
      <c r="J77" s="19">
        <f>H77*I77*I4</f>
        <v>0</v>
      </c>
      <c r="K77" s="19">
        <f>I77*I4*($I$6+1)</f>
        <v>0</v>
      </c>
      <c r="L77" s="19">
        <f t="shared" si="4"/>
        <v>0</v>
      </c>
      <c r="N77" s="28"/>
      <c r="O77" s="27">
        <v>41</v>
      </c>
      <c r="P77" s="28"/>
      <c r="Q77" s="28"/>
      <c r="R77" s="28"/>
    </row>
    <row r="78" spans="2:18" ht="14.1" customHeight="1" outlineLevel="1" x14ac:dyDescent="0.2">
      <c r="B78" s="834" t="s">
        <v>3800</v>
      </c>
      <c r="C78" s="834"/>
      <c r="D78" s="834"/>
      <c r="E78" s="834"/>
      <c r="H78" s="24"/>
      <c r="I78" s="23">
        <f>IF(B3=0,0,IF(B3="венеция",N78,IF(B3="капри",O78,IF(B3="соренто",P78,IF(B3="позитано",Q78,IF(B3="фиренция",R78,0))))))</f>
        <v>25</v>
      </c>
      <c r="J78" s="19">
        <f>H78*I78*I4</f>
        <v>0</v>
      </c>
      <c r="K78" s="19">
        <f>I78*I4*($I$6+1)</f>
        <v>1282.5</v>
      </c>
      <c r="L78" s="19">
        <f t="shared" si="4"/>
        <v>0</v>
      </c>
      <c r="N78" s="27">
        <v>25</v>
      </c>
      <c r="O78" s="27">
        <v>25</v>
      </c>
      <c r="P78" s="27">
        <v>23</v>
      </c>
      <c r="Q78" s="27">
        <v>25</v>
      </c>
      <c r="R78" s="27">
        <v>25</v>
      </c>
    </row>
    <row r="79" spans="2:18" ht="14.1" customHeight="1" outlineLevel="1" x14ac:dyDescent="0.2">
      <c r="B79" s="834" t="s">
        <v>3801</v>
      </c>
      <c r="C79" s="834"/>
      <c r="D79" s="834"/>
      <c r="E79" s="834"/>
      <c r="H79" s="24"/>
      <c r="I79" s="23">
        <f>IF(B3=0,0,IF(B3="венеция",N79,IF(B3="капри",O79,IF(B3="соренто",P79,IF(B3="позитано",Q79,IF(B3="фиренция",R79,0))))))</f>
        <v>26</v>
      </c>
      <c r="J79" s="19">
        <f>H79*I79*I4</f>
        <v>0</v>
      </c>
      <c r="K79" s="19">
        <f>I79*I4*($I$6+1)</f>
        <v>1333.8000000000002</v>
      </c>
      <c r="L79" s="19">
        <f t="shared" si="4"/>
        <v>0</v>
      </c>
      <c r="N79" s="27">
        <v>26</v>
      </c>
      <c r="O79" s="27">
        <v>26</v>
      </c>
      <c r="P79" s="27">
        <v>25</v>
      </c>
      <c r="Q79" s="27">
        <v>26</v>
      </c>
      <c r="R79" s="27">
        <v>26</v>
      </c>
    </row>
    <row r="80" spans="2:18" ht="14.1" customHeight="1" x14ac:dyDescent="0.2">
      <c r="B80" s="834"/>
      <c r="C80" s="834"/>
      <c r="D80" s="834"/>
      <c r="E80" s="834"/>
      <c r="F80" s="838" t="s">
        <v>3802</v>
      </c>
      <c r="G80" s="838"/>
      <c r="H80" s="670"/>
      <c r="I80" s="22"/>
      <c r="L80" s="477">
        <f>IF(SUM(L81:L82)=0,0," ")</f>
        <v>0</v>
      </c>
    </row>
    <row r="81" spans="2:18" ht="14.1" customHeight="1" x14ac:dyDescent="0.2">
      <c r="B81" s="834" t="s">
        <v>3803</v>
      </c>
      <c r="C81" s="834"/>
      <c r="D81" s="834"/>
      <c r="E81" s="834"/>
      <c r="H81" s="24"/>
      <c r="I81" s="23">
        <v>55</v>
      </c>
      <c r="J81" s="19">
        <f>H81*I81*I4</f>
        <v>0</v>
      </c>
      <c r="K81" s="19">
        <f>I81*I4*($I$6+1)</f>
        <v>2821.5</v>
      </c>
      <c r="L81" s="19">
        <f>H81*K81</f>
        <v>0</v>
      </c>
      <c r="N81" s="27">
        <v>55</v>
      </c>
      <c r="O81" s="28"/>
      <c r="P81" s="28"/>
      <c r="Q81" s="28"/>
      <c r="R81" s="28"/>
    </row>
    <row r="82" spans="2:18" ht="14.1" customHeight="1" x14ac:dyDescent="0.2">
      <c r="B82" s="834" t="s">
        <v>3804</v>
      </c>
      <c r="C82" s="834"/>
      <c r="D82" s="834"/>
      <c r="E82" s="834"/>
      <c r="H82" s="24"/>
      <c r="I82" s="23">
        <v>42</v>
      </c>
      <c r="J82" s="19">
        <f>H82*I82*I4</f>
        <v>0</v>
      </c>
      <c r="K82" s="19">
        <f>I82*I4*($I$6+1)</f>
        <v>2154.6000000000004</v>
      </c>
      <c r="L82" s="19">
        <f>H82*K82</f>
        <v>0</v>
      </c>
      <c r="N82" s="27">
        <v>42</v>
      </c>
      <c r="O82" s="28"/>
      <c r="P82" s="28"/>
      <c r="Q82" s="28"/>
      <c r="R82" s="28"/>
    </row>
    <row r="83" spans="2:18" ht="14.1" customHeight="1" x14ac:dyDescent="0.2">
      <c r="B83" s="834"/>
      <c r="C83" s="834"/>
      <c r="D83" s="834"/>
      <c r="E83" s="834"/>
      <c r="F83" s="838" t="s">
        <v>3805</v>
      </c>
      <c r="G83" s="838"/>
      <c r="H83" s="24"/>
      <c r="I83" s="22"/>
      <c r="L83" s="477">
        <f>IF(SUM(L84:L88)=0,0," ")</f>
        <v>0</v>
      </c>
    </row>
    <row r="84" spans="2:18" ht="14.1" customHeight="1" outlineLevel="1" x14ac:dyDescent="0.2">
      <c r="B84" s="834" t="s">
        <v>3807</v>
      </c>
      <c r="C84" s="834"/>
      <c r="D84" s="834"/>
      <c r="E84" s="834"/>
      <c r="H84" s="24"/>
      <c r="I84" s="23">
        <v>56</v>
      </c>
      <c r="J84" s="19">
        <f>H84*I84*I4</f>
        <v>0</v>
      </c>
      <c r="K84" s="19">
        <f>I84*I4*($I$6+1)</f>
        <v>2872.8</v>
      </c>
      <c r="L84" s="19">
        <f>H84*K84</f>
        <v>0</v>
      </c>
      <c r="N84" s="27">
        <v>56</v>
      </c>
      <c r="O84" s="28"/>
      <c r="P84" s="28"/>
      <c r="Q84" s="28"/>
      <c r="R84" s="28"/>
    </row>
    <row r="85" spans="2:18" ht="14.1" customHeight="1" outlineLevel="1" x14ac:dyDescent="0.2">
      <c r="B85" s="834" t="s">
        <v>3806</v>
      </c>
      <c r="C85" s="834"/>
      <c r="D85" s="834"/>
      <c r="E85" s="834"/>
      <c r="H85" s="24"/>
      <c r="I85" s="23">
        <v>56</v>
      </c>
      <c r="J85" s="19">
        <f>H85*I85*I4</f>
        <v>0</v>
      </c>
      <c r="K85" s="19">
        <f>I85*I4*($I$6+1)</f>
        <v>2872.8</v>
      </c>
      <c r="L85" s="19">
        <f>H85*K85</f>
        <v>0</v>
      </c>
      <c r="N85" s="27">
        <v>56</v>
      </c>
      <c r="O85" s="28"/>
      <c r="P85" s="28"/>
      <c r="Q85" s="28"/>
      <c r="R85" s="28"/>
    </row>
    <row r="86" spans="2:18" ht="14.1" customHeight="1" outlineLevel="1" x14ac:dyDescent="0.2">
      <c r="B86" s="834" t="s">
        <v>3808</v>
      </c>
      <c r="C86" s="834"/>
      <c r="D86" s="834"/>
      <c r="E86" s="834"/>
      <c r="H86" s="24"/>
      <c r="I86" s="23">
        <v>56</v>
      </c>
      <c r="J86" s="19">
        <f>H86*I86*I4</f>
        <v>0</v>
      </c>
      <c r="K86" s="19">
        <f>I86*I4*($I$6+1)</f>
        <v>2872.8</v>
      </c>
      <c r="L86" s="19">
        <f>H86*K86</f>
        <v>0</v>
      </c>
      <c r="N86" s="27">
        <v>56</v>
      </c>
      <c r="O86" s="28"/>
      <c r="P86" s="28"/>
      <c r="Q86" s="28"/>
      <c r="R86" s="28"/>
    </row>
    <row r="87" spans="2:18" ht="14.1" customHeight="1" outlineLevel="1" x14ac:dyDescent="0.2">
      <c r="B87" s="834" t="s">
        <v>3809</v>
      </c>
      <c r="C87" s="834"/>
      <c r="D87" s="834"/>
      <c r="E87" s="834"/>
      <c r="H87" s="24"/>
      <c r="I87" s="23">
        <v>56</v>
      </c>
      <c r="J87" s="19">
        <f>H87*I87*I4</f>
        <v>0</v>
      </c>
      <c r="K87" s="19">
        <f>I87*I4*($I$6+1)</f>
        <v>2872.8</v>
      </c>
      <c r="L87" s="19">
        <f>H87*K87</f>
        <v>0</v>
      </c>
      <c r="N87" s="27">
        <v>56</v>
      </c>
      <c r="O87" s="28"/>
      <c r="P87" s="28"/>
      <c r="Q87" s="28"/>
      <c r="R87" s="28"/>
    </row>
    <row r="88" spans="2:18" ht="14.1" customHeight="1" outlineLevel="1" x14ac:dyDescent="0.2">
      <c r="B88" s="834" t="s">
        <v>3810</v>
      </c>
      <c r="C88" s="834"/>
      <c r="D88" s="834"/>
      <c r="E88" s="834"/>
      <c r="H88" s="24"/>
      <c r="I88" s="23">
        <v>56</v>
      </c>
      <c r="J88" s="19">
        <f>H88*I88*I4</f>
        <v>0</v>
      </c>
      <c r="K88" s="19">
        <f>I88*I4*($I$6+1)</f>
        <v>2872.8</v>
      </c>
      <c r="L88" s="19">
        <f>H88*K88</f>
        <v>0</v>
      </c>
      <c r="N88" s="27">
        <v>56</v>
      </c>
      <c r="O88" s="28"/>
      <c r="P88" s="28"/>
      <c r="Q88" s="28"/>
      <c r="R88" s="28"/>
    </row>
    <row r="89" spans="2:18" ht="14.1" customHeight="1" x14ac:dyDescent="0.2">
      <c r="B89" s="834"/>
      <c r="C89" s="834"/>
      <c r="D89" s="834"/>
      <c r="E89" s="834"/>
      <c r="F89" s="838" t="s">
        <v>3818</v>
      </c>
      <c r="G89" s="838"/>
      <c r="H89" s="24"/>
      <c r="I89" s="22"/>
      <c r="L89" s="477">
        <f>IF(SUM(L90:L98)=0,0," ")</f>
        <v>0</v>
      </c>
    </row>
    <row r="90" spans="2:18" ht="14.1" customHeight="1" outlineLevel="1" x14ac:dyDescent="0.2">
      <c r="B90" s="834" t="s">
        <v>3814</v>
      </c>
      <c r="C90" s="834"/>
      <c r="D90" s="834"/>
      <c r="E90" s="834"/>
      <c r="F90" s="12">
        <v>956</v>
      </c>
      <c r="G90" s="12">
        <v>446</v>
      </c>
      <c r="H90" s="24"/>
      <c r="I90" s="23">
        <v>36</v>
      </c>
      <c r="J90" s="19">
        <f>H90*I90*I4</f>
        <v>0</v>
      </c>
      <c r="K90" s="19">
        <f>I90*I4*($I$6+1)</f>
        <v>1846.8000000000002</v>
      </c>
      <c r="L90" s="19">
        <f t="shared" ref="L90:L98" si="5">H90*K90</f>
        <v>0</v>
      </c>
    </row>
    <row r="91" spans="2:18" ht="14.1" customHeight="1" outlineLevel="1" x14ac:dyDescent="0.2">
      <c r="B91" s="834" t="s">
        <v>3814</v>
      </c>
      <c r="C91" s="834"/>
      <c r="D91" s="834"/>
      <c r="E91" s="834"/>
      <c r="F91" s="12">
        <v>956</v>
      </c>
      <c r="G91" s="12">
        <v>296</v>
      </c>
      <c r="H91" s="24"/>
      <c r="I91" s="23">
        <v>19</v>
      </c>
      <c r="J91" s="19">
        <f>H91*I91*I4</f>
        <v>0</v>
      </c>
      <c r="K91" s="19">
        <f>I91*I4*($I$6+1)</f>
        <v>974.7</v>
      </c>
      <c r="L91" s="19">
        <f t="shared" si="5"/>
        <v>0</v>
      </c>
    </row>
    <row r="92" spans="2:18" ht="14.1" customHeight="1" outlineLevel="1" x14ac:dyDescent="0.2">
      <c r="B92" s="834" t="s">
        <v>3814</v>
      </c>
      <c r="C92" s="834"/>
      <c r="D92" s="834"/>
      <c r="E92" s="834"/>
      <c r="F92" s="12">
        <v>716</v>
      </c>
      <c r="G92" s="12">
        <v>446</v>
      </c>
      <c r="H92" s="24"/>
      <c r="I92" s="23">
        <v>26</v>
      </c>
      <c r="J92" s="19">
        <f>H92*I92*I4</f>
        <v>0</v>
      </c>
      <c r="K92" s="19">
        <f>I92*I4*($I$6+1)</f>
        <v>1333.8000000000002</v>
      </c>
      <c r="L92" s="19">
        <f t="shared" si="5"/>
        <v>0</v>
      </c>
    </row>
    <row r="93" spans="2:18" ht="14.1" customHeight="1" outlineLevel="1" x14ac:dyDescent="0.2">
      <c r="B93" s="834" t="s">
        <v>3814</v>
      </c>
      <c r="C93" s="834"/>
      <c r="D93" s="834"/>
      <c r="E93" s="834"/>
      <c r="F93" s="12">
        <v>716</v>
      </c>
      <c r="G93" s="12">
        <v>296</v>
      </c>
      <c r="H93" s="24"/>
      <c r="I93" s="23">
        <v>16</v>
      </c>
      <c r="J93" s="19">
        <f>H93*I93*I4</f>
        <v>0</v>
      </c>
      <c r="K93" s="19">
        <f>I93*I4*($I$6+1)</f>
        <v>820.80000000000007</v>
      </c>
      <c r="L93" s="19">
        <f t="shared" si="5"/>
        <v>0</v>
      </c>
    </row>
    <row r="94" spans="2:18" ht="14.1" customHeight="1" outlineLevel="1" x14ac:dyDescent="0.2">
      <c r="B94" s="834" t="s">
        <v>3814</v>
      </c>
      <c r="C94" s="834"/>
      <c r="D94" s="834"/>
      <c r="E94" s="834"/>
      <c r="F94" s="12">
        <v>356</v>
      </c>
      <c r="G94" s="12">
        <v>896</v>
      </c>
      <c r="H94" s="24"/>
      <c r="I94" s="23">
        <v>20</v>
      </c>
      <c r="J94" s="19">
        <f>H94*I94*I4</f>
        <v>0</v>
      </c>
      <c r="K94" s="19">
        <f>I94*I4*($I$6+1)</f>
        <v>1026</v>
      </c>
      <c r="L94" s="19">
        <f t="shared" si="5"/>
        <v>0</v>
      </c>
    </row>
    <row r="95" spans="2:18" ht="14.1" customHeight="1" outlineLevel="1" x14ac:dyDescent="0.2">
      <c r="B95" s="834" t="s">
        <v>3814</v>
      </c>
      <c r="C95" s="834"/>
      <c r="D95" s="834"/>
      <c r="E95" s="834"/>
      <c r="F95" s="12">
        <v>356</v>
      </c>
      <c r="G95" s="12">
        <v>596</v>
      </c>
      <c r="H95" s="24"/>
      <c r="I95" s="23">
        <v>14</v>
      </c>
      <c r="J95" s="19">
        <f>H95*I95*I4</f>
        <v>0</v>
      </c>
      <c r="K95" s="19">
        <f>I95*I4*($I$6+1)</f>
        <v>718.2</v>
      </c>
      <c r="L95" s="19">
        <f t="shared" si="5"/>
        <v>0</v>
      </c>
    </row>
    <row r="96" spans="2:18" ht="14.1" customHeight="1" outlineLevel="1" x14ac:dyDescent="0.2">
      <c r="B96" s="834" t="s">
        <v>3814</v>
      </c>
      <c r="C96" s="834"/>
      <c r="D96" s="834"/>
      <c r="E96" s="834"/>
      <c r="F96" s="12">
        <v>356</v>
      </c>
      <c r="G96" s="12">
        <v>446</v>
      </c>
      <c r="H96" s="24"/>
      <c r="I96" s="23">
        <v>11</v>
      </c>
      <c r="J96" s="19">
        <f>H96*I96*I4</f>
        <v>0</v>
      </c>
      <c r="K96" s="19">
        <f>I96*I4*($I$6+1)</f>
        <v>564.30000000000007</v>
      </c>
      <c r="L96" s="19">
        <f t="shared" si="5"/>
        <v>0</v>
      </c>
    </row>
    <row r="97" spans="2:12" ht="14.1" customHeight="1" outlineLevel="1" x14ac:dyDescent="0.2">
      <c r="B97" s="834" t="s">
        <v>3815</v>
      </c>
      <c r="C97" s="834"/>
      <c r="D97" s="834"/>
      <c r="E97" s="834"/>
      <c r="F97" s="12">
        <v>956</v>
      </c>
      <c r="G97" s="12">
        <v>315</v>
      </c>
      <c r="H97" s="24"/>
      <c r="I97" s="23">
        <v>62</v>
      </c>
      <c r="J97" s="19">
        <f>H97*I97*I4</f>
        <v>0</v>
      </c>
      <c r="K97" s="19">
        <f>I97*I4*($I$6+1)</f>
        <v>3180.6000000000004</v>
      </c>
      <c r="L97" s="19">
        <f t="shared" si="5"/>
        <v>0</v>
      </c>
    </row>
    <row r="98" spans="2:12" ht="14.1" customHeight="1" outlineLevel="1" x14ac:dyDescent="0.2">
      <c r="B98" s="834" t="s">
        <v>3815</v>
      </c>
      <c r="C98" s="834"/>
      <c r="D98" s="834"/>
      <c r="E98" s="834"/>
      <c r="F98" s="12">
        <v>716</v>
      </c>
      <c r="G98" s="12">
        <v>315</v>
      </c>
      <c r="H98" s="24"/>
      <c r="I98" s="23">
        <v>45</v>
      </c>
      <c r="J98" s="19">
        <f>H98*I98*I4</f>
        <v>0</v>
      </c>
      <c r="K98" s="19">
        <f>I98*I4*($I$6+1)</f>
        <v>2308.5</v>
      </c>
      <c r="L98" s="19">
        <f t="shared" si="5"/>
        <v>0</v>
      </c>
    </row>
    <row r="99" spans="2:12" ht="14.1" customHeight="1" x14ac:dyDescent="0.2">
      <c r="B99" s="834"/>
      <c r="C99" s="834"/>
      <c r="D99" s="834"/>
      <c r="E99" s="834"/>
      <c r="F99" s="838" t="s">
        <v>3819</v>
      </c>
      <c r="G99" s="838"/>
      <c r="H99" s="24"/>
      <c r="I99" s="25"/>
      <c r="L99" s="477">
        <f>IF(SUM(L100:L108)=0,0," ")</f>
        <v>0</v>
      </c>
    </row>
    <row r="100" spans="2:12" ht="14.1" customHeight="1" outlineLevel="1" x14ac:dyDescent="0.2">
      <c r="B100" s="834" t="s">
        <v>3816</v>
      </c>
      <c r="C100" s="834"/>
      <c r="D100" s="834"/>
      <c r="E100" s="834"/>
      <c r="F100" s="12">
        <v>956</v>
      </c>
      <c r="G100" s="12">
        <v>446</v>
      </c>
      <c r="H100" s="24"/>
      <c r="I100" s="23">
        <v>39</v>
      </c>
      <c r="J100" s="19">
        <f>H100*I100*I4</f>
        <v>0</v>
      </c>
      <c r="K100" s="19">
        <f>I100*I4*($I$6+1)</f>
        <v>2000.7</v>
      </c>
      <c r="L100" s="19">
        <f t="shared" ref="L100:L108" si="6">H100*K100</f>
        <v>0</v>
      </c>
    </row>
    <row r="101" spans="2:12" ht="14.1" customHeight="1" outlineLevel="1" x14ac:dyDescent="0.2">
      <c r="B101" s="834" t="s">
        <v>3816</v>
      </c>
      <c r="C101" s="834"/>
      <c r="D101" s="834"/>
      <c r="E101" s="834"/>
      <c r="F101" s="12">
        <v>956</v>
      </c>
      <c r="G101" s="12">
        <v>296</v>
      </c>
      <c r="H101" s="24"/>
      <c r="I101" s="23">
        <v>20</v>
      </c>
      <c r="J101" s="19">
        <f>H101*I101*I4</f>
        <v>0</v>
      </c>
      <c r="K101" s="19">
        <f>I101*I4*($I$6+1)</f>
        <v>1026</v>
      </c>
      <c r="L101" s="19">
        <f t="shared" si="6"/>
        <v>0</v>
      </c>
    </row>
    <row r="102" spans="2:12" ht="14.1" customHeight="1" outlineLevel="1" x14ac:dyDescent="0.2">
      <c r="B102" s="834" t="s">
        <v>3816</v>
      </c>
      <c r="C102" s="834"/>
      <c r="D102" s="834"/>
      <c r="E102" s="834"/>
      <c r="F102" s="12">
        <v>716</v>
      </c>
      <c r="G102" s="12">
        <v>446</v>
      </c>
      <c r="H102" s="24"/>
      <c r="I102" s="23">
        <v>29</v>
      </c>
      <c r="J102" s="19">
        <f>H102*I102*I4</f>
        <v>0</v>
      </c>
      <c r="K102" s="19">
        <f>I102*I4*($I$6+1)</f>
        <v>1487.7</v>
      </c>
      <c r="L102" s="19">
        <f t="shared" si="6"/>
        <v>0</v>
      </c>
    </row>
    <row r="103" spans="2:12" ht="14.1" customHeight="1" outlineLevel="1" x14ac:dyDescent="0.2">
      <c r="B103" s="834" t="s">
        <v>3816</v>
      </c>
      <c r="C103" s="834"/>
      <c r="D103" s="834"/>
      <c r="E103" s="834"/>
      <c r="F103" s="12">
        <v>716</v>
      </c>
      <c r="G103" s="12">
        <v>296</v>
      </c>
      <c r="H103" s="24"/>
      <c r="I103" s="23">
        <v>14</v>
      </c>
      <c r="J103" s="19">
        <f>H103*I103*I4</f>
        <v>0</v>
      </c>
      <c r="K103" s="19">
        <f>I103*I4*($I$6+1)</f>
        <v>718.2</v>
      </c>
      <c r="L103" s="19">
        <f t="shared" si="6"/>
        <v>0</v>
      </c>
    </row>
    <row r="104" spans="2:12" ht="14.1" customHeight="1" outlineLevel="1" x14ac:dyDescent="0.2">
      <c r="B104" s="834" t="s">
        <v>3816</v>
      </c>
      <c r="C104" s="834"/>
      <c r="D104" s="834"/>
      <c r="E104" s="834"/>
      <c r="F104" s="12">
        <v>356</v>
      </c>
      <c r="G104" s="12">
        <v>896</v>
      </c>
      <c r="H104" s="24"/>
      <c r="I104" s="23">
        <v>21</v>
      </c>
      <c r="J104" s="19">
        <f>H104*I104*I4</f>
        <v>0</v>
      </c>
      <c r="K104" s="19">
        <f>I104*I4*($I$6+1)</f>
        <v>1077.3000000000002</v>
      </c>
      <c r="L104" s="19">
        <f t="shared" si="6"/>
        <v>0</v>
      </c>
    </row>
    <row r="105" spans="2:12" ht="14.1" customHeight="1" outlineLevel="1" x14ac:dyDescent="0.2">
      <c r="B105" s="834" t="s">
        <v>3816</v>
      </c>
      <c r="C105" s="834"/>
      <c r="D105" s="834"/>
      <c r="E105" s="834"/>
      <c r="F105" s="12">
        <v>356</v>
      </c>
      <c r="G105" s="12">
        <v>596</v>
      </c>
      <c r="H105" s="24"/>
      <c r="I105" s="23">
        <v>15</v>
      </c>
      <c r="J105" s="19">
        <f>H105*I105*I4</f>
        <v>0</v>
      </c>
      <c r="K105" s="19">
        <f>I105*I4*($I$6+1)</f>
        <v>769.5</v>
      </c>
      <c r="L105" s="19">
        <f t="shared" si="6"/>
        <v>0</v>
      </c>
    </row>
    <row r="106" spans="2:12" ht="14.1" customHeight="1" outlineLevel="1" x14ac:dyDescent="0.2">
      <c r="B106" s="834" t="s">
        <v>3816</v>
      </c>
      <c r="C106" s="834"/>
      <c r="D106" s="834"/>
      <c r="E106" s="834"/>
      <c r="F106" s="12">
        <v>356</v>
      </c>
      <c r="G106" s="12">
        <v>446</v>
      </c>
      <c r="H106" s="24"/>
      <c r="I106" s="23">
        <v>12</v>
      </c>
      <c r="J106" s="19">
        <f>H106*I106*I4</f>
        <v>0</v>
      </c>
      <c r="K106" s="19">
        <f>I106*I4*($I$6+1)</f>
        <v>615.6</v>
      </c>
      <c r="L106" s="19">
        <f t="shared" si="6"/>
        <v>0</v>
      </c>
    </row>
    <row r="107" spans="2:12" ht="14.1" customHeight="1" outlineLevel="1" x14ac:dyDescent="0.2">
      <c r="B107" s="834" t="s">
        <v>3817</v>
      </c>
      <c r="C107" s="834"/>
      <c r="D107" s="834"/>
      <c r="E107" s="834"/>
      <c r="F107" s="12">
        <v>956</v>
      </c>
      <c r="G107" s="12">
        <v>315</v>
      </c>
      <c r="H107" s="24"/>
      <c r="I107" s="23">
        <v>68</v>
      </c>
      <c r="J107" s="19">
        <f>H107*I107*I4</f>
        <v>0</v>
      </c>
      <c r="K107" s="19">
        <f>I107*I4*($I$6+1)</f>
        <v>3488.4</v>
      </c>
      <c r="L107" s="19">
        <f t="shared" si="6"/>
        <v>0</v>
      </c>
    </row>
    <row r="108" spans="2:12" ht="14.1" customHeight="1" outlineLevel="1" x14ac:dyDescent="0.2">
      <c r="B108" s="834" t="s">
        <v>3817</v>
      </c>
      <c r="C108" s="834"/>
      <c r="D108" s="834"/>
      <c r="E108" s="834"/>
      <c r="F108" s="12">
        <v>716</v>
      </c>
      <c r="G108" s="12">
        <v>315</v>
      </c>
      <c r="H108" s="24"/>
      <c r="I108" s="23">
        <v>51</v>
      </c>
      <c r="J108" s="19">
        <f>H108*I108*I4</f>
        <v>0</v>
      </c>
      <c r="K108" s="19">
        <f>I108*I4*($I$6+1)</f>
        <v>2616.3000000000002</v>
      </c>
      <c r="L108" s="19">
        <f t="shared" si="6"/>
        <v>0</v>
      </c>
    </row>
    <row r="109" spans="2:12" ht="14.1" customHeight="1" x14ac:dyDescent="0.2">
      <c r="B109" s="834"/>
      <c r="C109" s="834"/>
      <c r="D109" s="834"/>
      <c r="E109" s="834"/>
      <c r="F109" s="838" t="s">
        <v>3820</v>
      </c>
      <c r="G109" s="841"/>
      <c r="H109" s="24"/>
      <c r="I109" s="25"/>
      <c r="L109" s="477">
        <f>IF(SUM(L110:L118)=0,0," ")</f>
        <v>0</v>
      </c>
    </row>
    <row r="110" spans="2:12" ht="14.1" customHeight="1" outlineLevel="1" x14ac:dyDescent="0.2">
      <c r="B110" s="834" t="s">
        <v>3821</v>
      </c>
      <c r="C110" s="834"/>
      <c r="D110" s="834"/>
      <c r="E110" s="834"/>
      <c r="F110" s="26">
        <v>956</v>
      </c>
      <c r="G110" s="26">
        <v>446</v>
      </c>
      <c r="H110" s="24"/>
      <c r="I110" s="23">
        <v>37</v>
      </c>
      <c r="J110" s="19">
        <f>H110*I110*I4</f>
        <v>0</v>
      </c>
      <c r="K110" s="19">
        <f>I110*I4*($I$6+1)</f>
        <v>1898.1000000000001</v>
      </c>
      <c r="L110" s="19">
        <f t="shared" ref="L110:L118" si="7">H110*K110</f>
        <v>0</v>
      </c>
    </row>
    <row r="111" spans="2:12" ht="14.1" customHeight="1" outlineLevel="1" x14ac:dyDescent="0.2">
      <c r="B111" s="834" t="s">
        <v>3821</v>
      </c>
      <c r="C111" s="834"/>
      <c r="D111" s="834"/>
      <c r="E111" s="834"/>
      <c r="F111" s="26">
        <v>956</v>
      </c>
      <c r="G111" s="26">
        <v>296</v>
      </c>
      <c r="H111" s="24"/>
      <c r="I111" s="23">
        <v>20</v>
      </c>
      <c r="J111" s="19">
        <f>H111*I111*I4</f>
        <v>0</v>
      </c>
      <c r="K111" s="19">
        <f>I111*I4*($I$6+1)</f>
        <v>1026</v>
      </c>
      <c r="L111" s="19">
        <f t="shared" si="7"/>
        <v>0</v>
      </c>
    </row>
    <row r="112" spans="2:12" ht="14.1" customHeight="1" outlineLevel="1" x14ac:dyDescent="0.2">
      <c r="B112" s="834" t="s">
        <v>3821</v>
      </c>
      <c r="C112" s="834"/>
      <c r="D112" s="834"/>
      <c r="E112" s="834"/>
      <c r="F112" s="26">
        <v>716</v>
      </c>
      <c r="G112" s="26">
        <v>446</v>
      </c>
      <c r="H112" s="24"/>
      <c r="I112" s="23">
        <v>31</v>
      </c>
      <c r="J112" s="19">
        <f>H112*I112*I4</f>
        <v>0</v>
      </c>
      <c r="K112" s="19">
        <f>I112*I4*($I$6+1)</f>
        <v>1590.3000000000002</v>
      </c>
      <c r="L112" s="19">
        <f t="shared" si="7"/>
        <v>0</v>
      </c>
    </row>
    <row r="113" spans="2:12" ht="14.1" customHeight="1" outlineLevel="1" x14ac:dyDescent="0.2">
      <c r="B113" s="834" t="s">
        <v>3821</v>
      </c>
      <c r="C113" s="834"/>
      <c r="D113" s="834"/>
      <c r="E113" s="834"/>
      <c r="F113" s="26">
        <v>716</v>
      </c>
      <c r="G113" s="26">
        <v>296</v>
      </c>
      <c r="H113" s="24"/>
      <c r="I113" s="23">
        <v>16</v>
      </c>
      <c r="J113" s="19">
        <f>H113*I113*I4</f>
        <v>0</v>
      </c>
      <c r="K113" s="19">
        <f>I113*I4*($I$6+1)</f>
        <v>820.80000000000007</v>
      </c>
      <c r="L113" s="19">
        <f t="shared" si="7"/>
        <v>0</v>
      </c>
    </row>
    <row r="114" spans="2:12" ht="14.1" customHeight="1" outlineLevel="1" x14ac:dyDescent="0.2">
      <c r="B114" s="834" t="s">
        <v>3821</v>
      </c>
      <c r="C114" s="834"/>
      <c r="D114" s="834"/>
      <c r="E114" s="834"/>
      <c r="F114" s="26">
        <v>356</v>
      </c>
      <c r="G114" s="26">
        <v>896</v>
      </c>
      <c r="H114" s="24"/>
      <c r="I114" s="23">
        <v>23</v>
      </c>
      <c r="J114" s="19">
        <f>H114*I114*I4</f>
        <v>0</v>
      </c>
      <c r="K114" s="19">
        <f>I114*I4*($I$6+1)</f>
        <v>1179.9000000000001</v>
      </c>
      <c r="L114" s="19">
        <f t="shared" si="7"/>
        <v>0</v>
      </c>
    </row>
    <row r="115" spans="2:12" ht="14.1" customHeight="1" outlineLevel="1" x14ac:dyDescent="0.2">
      <c r="B115" s="834" t="s">
        <v>3821</v>
      </c>
      <c r="C115" s="834"/>
      <c r="D115" s="834"/>
      <c r="E115" s="834"/>
      <c r="F115" s="26">
        <v>356</v>
      </c>
      <c r="G115" s="26">
        <v>596</v>
      </c>
      <c r="H115" s="24"/>
      <c r="I115" s="23">
        <v>20</v>
      </c>
      <c r="J115" s="19">
        <f>H115*I115*I4</f>
        <v>0</v>
      </c>
      <c r="K115" s="19">
        <f>I115*I4*($I$6+1)</f>
        <v>1026</v>
      </c>
      <c r="L115" s="19">
        <f t="shared" si="7"/>
        <v>0</v>
      </c>
    </row>
    <row r="116" spans="2:12" ht="14.1" customHeight="1" outlineLevel="1" x14ac:dyDescent="0.2">
      <c r="B116" s="834" t="s">
        <v>3821</v>
      </c>
      <c r="C116" s="834"/>
      <c r="D116" s="834"/>
      <c r="E116" s="834"/>
      <c r="F116" s="26">
        <v>356</v>
      </c>
      <c r="G116" s="26">
        <v>446</v>
      </c>
      <c r="H116" s="24"/>
      <c r="I116" s="23">
        <v>16</v>
      </c>
      <c r="J116" s="19">
        <f>H116*I116*I4</f>
        <v>0</v>
      </c>
      <c r="K116" s="19">
        <f>I116*I4*($I$6+1)</f>
        <v>820.80000000000007</v>
      </c>
      <c r="L116" s="19">
        <f t="shared" si="7"/>
        <v>0</v>
      </c>
    </row>
    <row r="117" spans="2:12" ht="14.1" customHeight="1" outlineLevel="1" x14ac:dyDescent="0.2">
      <c r="B117" s="834" t="s">
        <v>3822</v>
      </c>
      <c r="C117" s="834"/>
      <c r="D117" s="834"/>
      <c r="E117" s="834"/>
      <c r="F117" s="26">
        <v>956</v>
      </c>
      <c r="G117" s="26">
        <v>315</v>
      </c>
      <c r="H117" s="24"/>
      <c r="I117" s="23">
        <v>65</v>
      </c>
      <c r="J117" s="19">
        <f>H117*I117*I4</f>
        <v>0</v>
      </c>
      <c r="K117" s="19">
        <f>I117*I4*($I$6+1)</f>
        <v>3334.5</v>
      </c>
      <c r="L117" s="19">
        <f t="shared" si="7"/>
        <v>0</v>
      </c>
    </row>
    <row r="118" spans="2:12" ht="14.1" customHeight="1" outlineLevel="1" x14ac:dyDescent="0.2">
      <c r="B118" s="834" t="s">
        <v>3822</v>
      </c>
      <c r="C118" s="834"/>
      <c r="D118" s="834"/>
      <c r="E118" s="834"/>
      <c r="F118" s="26">
        <v>716</v>
      </c>
      <c r="G118" s="26">
        <v>315</v>
      </c>
      <c r="H118" s="24"/>
      <c r="I118" s="23">
        <v>54</v>
      </c>
      <c r="J118" s="19">
        <f>H118*I118*I4</f>
        <v>0</v>
      </c>
      <c r="K118" s="19">
        <f>I118*I4*($I$6+1)</f>
        <v>2770.2000000000003</v>
      </c>
      <c r="L118" s="19">
        <f t="shared" si="7"/>
        <v>0</v>
      </c>
    </row>
    <row r="119" spans="2:12" ht="14.1" customHeight="1" x14ac:dyDescent="0.2">
      <c r="B119" s="834"/>
      <c r="C119" s="834"/>
      <c r="D119" s="834"/>
      <c r="E119" s="834"/>
      <c r="F119" s="838" t="s">
        <v>3825</v>
      </c>
      <c r="G119" s="841"/>
      <c r="H119" s="24"/>
      <c r="I119" s="25"/>
      <c r="L119" s="477">
        <f>IF(SUM(L120:L128)=0,0," ")</f>
        <v>0</v>
      </c>
    </row>
    <row r="120" spans="2:12" ht="14.1" customHeight="1" outlineLevel="1" x14ac:dyDescent="0.2">
      <c r="B120" s="834" t="s">
        <v>3823</v>
      </c>
      <c r="C120" s="834"/>
      <c r="D120" s="834"/>
      <c r="E120" s="834"/>
      <c r="F120" s="26">
        <v>956</v>
      </c>
      <c r="G120" s="26">
        <v>446</v>
      </c>
      <c r="H120" s="24"/>
      <c r="I120" s="23">
        <v>30</v>
      </c>
      <c r="J120" s="19">
        <f>H120*I120*I4</f>
        <v>0</v>
      </c>
      <c r="K120" s="19">
        <f>I120*I4*($I$6+1)</f>
        <v>1539</v>
      </c>
      <c r="L120" s="19">
        <f t="shared" ref="L120:L128" si="8">H120*K120</f>
        <v>0</v>
      </c>
    </row>
    <row r="121" spans="2:12" ht="14.1" customHeight="1" outlineLevel="1" x14ac:dyDescent="0.2">
      <c r="B121" s="834" t="s">
        <v>3823</v>
      </c>
      <c r="C121" s="834"/>
      <c r="D121" s="834"/>
      <c r="E121" s="834"/>
      <c r="F121" s="26">
        <v>956</v>
      </c>
      <c r="G121" s="26">
        <v>296</v>
      </c>
      <c r="H121" s="24"/>
      <c r="I121" s="23">
        <v>25</v>
      </c>
      <c r="J121" s="19">
        <f>H121*I121*I4</f>
        <v>0</v>
      </c>
      <c r="K121" s="19">
        <f>I121*I4*($I$6+1)</f>
        <v>1282.5</v>
      </c>
      <c r="L121" s="19">
        <f t="shared" si="8"/>
        <v>0</v>
      </c>
    </row>
    <row r="122" spans="2:12" ht="14.1" customHeight="1" outlineLevel="1" x14ac:dyDescent="0.2">
      <c r="B122" s="834" t="s">
        <v>3823</v>
      </c>
      <c r="C122" s="834"/>
      <c r="D122" s="834"/>
      <c r="E122" s="834"/>
      <c r="F122" s="26">
        <v>716</v>
      </c>
      <c r="G122" s="26">
        <v>446</v>
      </c>
      <c r="H122" s="24"/>
      <c r="I122" s="23">
        <v>26</v>
      </c>
      <c r="J122" s="19">
        <f>H122*I122*I4</f>
        <v>0</v>
      </c>
      <c r="K122" s="19">
        <f>I122*I4*($I$6+1)</f>
        <v>1333.8000000000002</v>
      </c>
      <c r="L122" s="19">
        <f t="shared" si="8"/>
        <v>0</v>
      </c>
    </row>
    <row r="123" spans="2:12" ht="14.1" customHeight="1" outlineLevel="1" x14ac:dyDescent="0.2">
      <c r="B123" s="834" t="s">
        <v>3823</v>
      </c>
      <c r="C123" s="834"/>
      <c r="D123" s="834"/>
      <c r="E123" s="834"/>
      <c r="F123" s="26">
        <v>716</v>
      </c>
      <c r="G123" s="26">
        <v>296</v>
      </c>
      <c r="H123" s="24"/>
      <c r="I123" s="23">
        <v>22</v>
      </c>
      <c r="J123" s="19">
        <f>H123*I123*I4</f>
        <v>0</v>
      </c>
      <c r="K123" s="19">
        <f>I123*I4*($I$6+1)</f>
        <v>1128.6000000000001</v>
      </c>
      <c r="L123" s="19">
        <f t="shared" si="8"/>
        <v>0</v>
      </c>
    </row>
    <row r="124" spans="2:12" ht="14.1" customHeight="1" outlineLevel="1" x14ac:dyDescent="0.2">
      <c r="B124" s="834" t="s">
        <v>3823</v>
      </c>
      <c r="C124" s="834"/>
      <c r="D124" s="834"/>
      <c r="E124" s="834"/>
      <c r="F124" s="26">
        <v>356</v>
      </c>
      <c r="G124" s="26">
        <v>896</v>
      </c>
      <c r="H124" s="24"/>
      <c r="I124" s="23">
        <v>26</v>
      </c>
      <c r="J124" s="19">
        <f>H124*I124*I4</f>
        <v>0</v>
      </c>
      <c r="K124" s="19">
        <f>I124*I4*($I$6+1)</f>
        <v>1333.8000000000002</v>
      </c>
      <c r="L124" s="19">
        <f t="shared" si="8"/>
        <v>0</v>
      </c>
    </row>
    <row r="125" spans="2:12" ht="14.1" customHeight="1" outlineLevel="1" x14ac:dyDescent="0.2">
      <c r="B125" s="834" t="s">
        <v>3823</v>
      </c>
      <c r="C125" s="834"/>
      <c r="D125" s="834"/>
      <c r="E125" s="834"/>
      <c r="F125" s="26">
        <v>356</v>
      </c>
      <c r="G125" s="26">
        <v>596</v>
      </c>
      <c r="H125" s="24"/>
      <c r="I125" s="23">
        <v>22</v>
      </c>
      <c r="J125" s="19">
        <f>H125*I125*I4</f>
        <v>0</v>
      </c>
      <c r="K125" s="19">
        <f>I125*I4*($I$6+1)</f>
        <v>1128.6000000000001</v>
      </c>
      <c r="L125" s="19">
        <f t="shared" si="8"/>
        <v>0</v>
      </c>
    </row>
    <row r="126" spans="2:12" ht="14.1" customHeight="1" outlineLevel="1" x14ac:dyDescent="0.2">
      <c r="B126" s="834" t="s">
        <v>3823</v>
      </c>
      <c r="C126" s="834"/>
      <c r="D126" s="834"/>
      <c r="E126" s="834"/>
      <c r="F126" s="26">
        <v>356</v>
      </c>
      <c r="G126" s="26">
        <v>446</v>
      </c>
      <c r="H126" s="24"/>
      <c r="I126" s="23">
        <v>20</v>
      </c>
      <c r="J126" s="19">
        <f>H126*I126*I4</f>
        <v>0</v>
      </c>
      <c r="K126" s="19">
        <f>I126*I4*($I$6+1)</f>
        <v>1026</v>
      </c>
      <c r="L126" s="19">
        <f t="shared" si="8"/>
        <v>0</v>
      </c>
    </row>
    <row r="127" spans="2:12" ht="14.1" customHeight="1" outlineLevel="1" x14ac:dyDescent="0.2">
      <c r="B127" s="834" t="s">
        <v>3824</v>
      </c>
      <c r="C127" s="834"/>
      <c r="D127" s="834"/>
      <c r="E127" s="834"/>
      <c r="F127" s="26">
        <v>956</v>
      </c>
      <c r="G127" s="26">
        <v>315</v>
      </c>
      <c r="H127" s="24"/>
      <c r="I127" s="23">
        <v>47</v>
      </c>
      <c r="J127" s="19">
        <f>H127*I127*I4</f>
        <v>0</v>
      </c>
      <c r="K127" s="19">
        <f>I127*I4*($I$6+1)</f>
        <v>2411.1000000000004</v>
      </c>
      <c r="L127" s="19">
        <f t="shared" si="8"/>
        <v>0</v>
      </c>
    </row>
    <row r="128" spans="2:12" ht="14.1" customHeight="1" outlineLevel="1" x14ac:dyDescent="0.2">
      <c r="B128" s="834" t="s">
        <v>3824</v>
      </c>
      <c r="C128" s="834"/>
      <c r="D128" s="834"/>
      <c r="E128" s="834"/>
      <c r="F128" s="26">
        <v>716</v>
      </c>
      <c r="G128" s="26">
        <v>315</v>
      </c>
      <c r="H128" s="24"/>
      <c r="I128" s="23">
        <v>37</v>
      </c>
      <c r="J128" s="19">
        <f>H128*I128*I4</f>
        <v>0</v>
      </c>
      <c r="K128" s="19">
        <f>I128*I4*($I$6+1)</f>
        <v>1898.1000000000001</v>
      </c>
      <c r="L128" s="19">
        <f t="shared" si="8"/>
        <v>0</v>
      </c>
    </row>
    <row r="129" spans="2:12" ht="14.1" customHeight="1" x14ac:dyDescent="0.2">
      <c r="B129" s="834"/>
      <c r="C129" s="834"/>
      <c r="D129" s="834"/>
      <c r="E129" s="834"/>
      <c r="F129" s="838" t="s">
        <v>3826</v>
      </c>
      <c r="G129" s="841"/>
      <c r="H129" s="24"/>
      <c r="I129" s="25"/>
      <c r="L129" s="477">
        <f>IF(SUM(L130:L138)=0,0," ")</f>
        <v>0</v>
      </c>
    </row>
    <row r="130" spans="2:12" ht="14.1" customHeight="1" outlineLevel="1" x14ac:dyDescent="0.2">
      <c r="B130" s="834" t="s">
        <v>3827</v>
      </c>
      <c r="C130" s="834"/>
      <c r="D130" s="834"/>
      <c r="E130" s="834"/>
      <c r="F130" s="12">
        <v>956</v>
      </c>
      <c r="G130" s="12">
        <v>446</v>
      </c>
      <c r="H130" s="24"/>
      <c r="I130" s="23">
        <v>22</v>
      </c>
      <c r="J130" s="19">
        <f>H130*I130*I4</f>
        <v>0</v>
      </c>
      <c r="K130" s="19">
        <f>I130*I4*($I$6+1)</f>
        <v>1128.6000000000001</v>
      </c>
      <c r="L130" s="19">
        <f t="shared" ref="L130:L138" si="9">H130*K130</f>
        <v>0</v>
      </c>
    </row>
    <row r="131" spans="2:12" ht="14.1" customHeight="1" outlineLevel="1" x14ac:dyDescent="0.2">
      <c r="B131" s="834" t="s">
        <v>3827</v>
      </c>
      <c r="C131" s="834"/>
      <c r="D131" s="834"/>
      <c r="E131" s="834"/>
      <c r="F131" s="12">
        <v>956</v>
      </c>
      <c r="G131" s="12">
        <v>296</v>
      </c>
      <c r="H131" s="24"/>
      <c r="I131" s="23">
        <v>13</v>
      </c>
      <c r="J131" s="19">
        <f>H131*I131*I4</f>
        <v>0</v>
      </c>
      <c r="K131" s="19">
        <f>I131*I4*($I$6+1)</f>
        <v>666.90000000000009</v>
      </c>
      <c r="L131" s="19">
        <f t="shared" si="9"/>
        <v>0</v>
      </c>
    </row>
    <row r="132" spans="2:12" ht="14.1" customHeight="1" outlineLevel="1" x14ac:dyDescent="0.2">
      <c r="B132" s="834" t="s">
        <v>3827</v>
      </c>
      <c r="C132" s="834"/>
      <c r="D132" s="834"/>
      <c r="E132" s="834"/>
      <c r="F132" s="12">
        <v>716</v>
      </c>
      <c r="G132" s="12">
        <v>446</v>
      </c>
      <c r="H132" s="24"/>
      <c r="I132" s="23">
        <v>16</v>
      </c>
      <c r="J132" s="19">
        <f>H132*I132*I4</f>
        <v>0</v>
      </c>
      <c r="K132" s="19">
        <f>I132*I4*($I$6+1)</f>
        <v>820.80000000000007</v>
      </c>
      <c r="L132" s="19">
        <f t="shared" si="9"/>
        <v>0</v>
      </c>
    </row>
    <row r="133" spans="2:12" ht="14.1" customHeight="1" outlineLevel="1" x14ac:dyDescent="0.2">
      <c r="B133" s="834" t="s">
        <v>3827</v>
      </c>
      <c r="C133" s="834"/>
      <c r="D133" s="834"/>
      <c r="E133" s="834"/>
      <c r="F133" s="12">
        <v>716</v>
      </c>
      <c r="G133" s="12">
        <v>296</v>
      </c>
      <c r="H133" s="24"/>
      <c r="I133" s="23">
        <v>11</v>
      </c>
      <c r="J133" s="19">
        <f>H133*I133*I4</f>
        <v>0</v>
      </c>
      <c r="K133" s="19">
        <f>I133*I4*($I$6+1)</f>
        <v>564.30000000000007</v>
      </c>
      <c r="L133" s="19">
        <f t="shared" si="9"/>
        <v>0</v>
      </c>
    </row>
    <row r="134" spans="2:12" ht="14.1" customHeight="1" outlineLevel="1" x14ac:dyDescent="0.2">
      <c r="B134" s="834" t="s">
        <v>3827</v>
      </c>
      <c r="C134" s="834"/>
      <c r="D134" s="834"/>
      <c r="E134" s="834"/>
      <c r="F134" s="12">
        <v>356</v>
      </c>
      <c r="G134" s="12">
        <v>896</v>
      </c>
      <c r="H134" s="24"/>
      <c r="I134" s="23">
        <v>15</v>
      </c>
      <c r="J134" s="19">
        <f>H134*I134*I4</f>
        <v>0</v>
      </c>
      <c r="K134" s="19">
        <f>I134*I4*($I$6+1)</f>
        <v>769.5</v>
      </c>
      <c r="L134" s="19">
        <f t="shared" si="9"/>
        <v>0</v>
      </c>
    </row>
    <row r="135" spans="2:12" ht="14.1" customHeight="1" outlineLevel="1" x14ac:dyDescent="0.2">
      <c r="B135" s="834" t="s">
        <v>3827</v>
      </c>
      <c r="C135" s="834"/>
      <c r="D135" s="834"/>
      <c r="E135" s="834"/>
      <c r="F135" s="12">
        <v>356</v>
      </c>
      <c r="G135" s="12">
        <v>596</v>
      </c>
      <c r="H135" s="24"/>
      <c r="I135" s="23">
        <v>11</v>
      </c>
      <c r="J135" s="19">
        <f>H135*I135*I4</f>
        <v>0</v>
      </c>
      <c r="K135" s="19">
        <f>I135*I4*($I$6+1)</f>
        <v>564.30000000000007</v>
      </c>
      <c r="L135" s="19">
        <f t="shared" si="9"/>
        <v>0</v>
      </c>
    </row>
    <row r="136" spans="2:12" ht="14.1" customHeight="1" outlineLevel="1" x14ac:dyDescent="0.2">
      <c r="B136" s="834" t="s">
        <v>3827</v>
      </c>
      <c r="C136" s="834"/>
      <c r="D136" s="834"/>
      <c r="E136" s="834"/>
      <c r="F136" s="12">
        <v>356</v>
      </c>
      <c r="G136" s="12">
        <v>446</v>
      </c>
      <c r="H136" s="24"/>
      <c r="I136" s="23">
        <v>9</v>
      </c>
      <c r="J136" s="19">
        <f>H136*I136*I4</f>
        <v>0</v>
      </c>
      <c r="K136" s="19">
        <f>I136*I4*($I$6+1)</f>
        <v>461.70000000000005</v>
      </c>
      <c r="L136" s="19">
        <f t="shared" si="9"/>
        <v>0</v>
      </c>
    </row>
    <row r="137" spans="2:12" ht="14.1" customHeight="1" outlineLevel="1" x14ac:dyDescent="0.2">
      <c r="B137" s="834" t="s">
        <v>3828</v>
      </c>
      <c r="C137" s="834"/>
      <c r="D137" s="834"/>
      <c r="E137" s="834"/>
      <c r="F137" s="12">
        <v>956</v>
      </c>
      <c r="G137" s="12">
        <v>315</v>
      </c>
      <c r="H137" s="24"/>
      <c r="I137" s="23">
        <v>38</v>
      </c>
      <c r="J137" s="19">
        <f>H137*I137*I4</f>
        <v>0</v>
      </c>
      <c r="K137" s="19">
        <f>I137*I4*($I$6+1)</f>
        <v>1949.4</v>
      </c>
      <c r="L137" s="19">
        <f t="shared" si="9"/>
        <v>0</v>
      </c>
    </row>
    <row r="138" spans="2:12" ht="14.1" customHeight="1" outlineLevel="1" x14ac:dyDescent="0.2">
      <c r="B138" s="834" t="s">
        <v>3828</v>
      </c>
      <c r="C138" s="834"/>
      <c r="D138" s="834"/>
      <c r="E138" s="834"/>
      <c r="F138" s="12">
        <v>716</v>
      </c>
      <c r="G138" s="12">
        <v>315</v>
      </c>
      <c r="H138" s="24"/>
      <c r="I138" s="23">
        <v>28</v>
      </c>
      <c r="J138" s="19">
        <f>H138*I138*I4</f>
        <v>0</v>
      </c>
      <c r="K138" s="19">
        <f>I138*I4*($I$6+1)</f>
        <v>1436.4</v>
      </c>
      <c r="L138" s="19">
        <f t="shared" si="9"/>
        <v>0</v>
      </c>
    </row>
    <row r="139" spans="2:12" ht="14.1" customHeight="1" x14ac:dyDescent="0.2">
      <c r="B139" s="834"/>
      <c r="C139" s="834"/>
      <c r="D139" s="834"/>
      <c r="E139" s="834"/>
      <c r="F139" s="838" t="s">
        <v>3829</v>
      </c>
      <c r="G139" s="841"/>
      <c r="H139" s="24"/>
      <c r="I139" s="25"/>
      <c r="L139" s="477">
        <f>IF(SUM(L140:L148)=0,0," ")</f>
        <v>0</v>
      </c>
    </row>
    <row r="140" spans="2:12" ht="14.1" customHeight="1" outlineLevel="1" x14ac:dyDescent="0.2">
      <c r="B140" s="834" t="s">
        <v>3830</v>
      </c>
      <c r="C140" s="834"/>
      <c r="D140" s="834"/>
      <c r="E140" s="834"/>
      <c r="F140" s="12">
        <v>956</v>
      </c>
      <c r="G140" s="12">
        <v>446</v>
      </c>
      <c r="H140" s="24"/>
      <c r="I140" s="23">
        <v>11</v>
      </c>
      <c r="J140" s="19">
        <f>H140*I140*I4</f>
        <v>0</v>
      </c>
      <c r="K140" s="19">
        <f>I140*I4*($I$6+1)</f>
        <v>564.30000000000007</v>
      </c>
      <c r="L140" s="19">
        <f t="shared" ref="L140:L148" si="10">H140*K140</f>
        <v>0</v>
      </c>
    </row>
    <row r="141" spans="2:12" ht="14.1" customHeight="1" outlineLevel="1" x14ac:dyDescent="0.2">
      <c r="B141" s="834" t="s">
        <v>3830</v>
      </c>
      <c r="C141" s="834"/>
      <c r="D141" s="834"/>
      <c r="E141" s="834"/>
      <c r="F141" s="12">
        <v>956</v>
      </c>
      <c r="G141" s="12">
        <v>296</v>
      </c>
      <c r="H141" s="24"/>
      <c r="I141" s="23">
        <v>6</v>
      </c>
      <c r="J141" s="19">
        <f>H141*I141*I4</f>
        <v>0</v>
      </c>
      <c r="K141" s="19">
        <f>I141*I4*($I$6+1)</f>
        <v>307.8</v>
      </c>
      <c r="L141" s="19">
        <f t="shared" si="10"/>
        <v>0</v>
      </c>
    </row>
    <row r="142" spans="2:12" ht="14.1" customHeight="1" outlineLevel="1" x14ac:dyDescent="0.2">
      <c r="B142" s="834" t="s">
        <v>3830</v>
      </c>
      <c r="C142" s="834"/>
      <c r="D142" s="834"/>
      <c r="E142" s="834"/>
      <c r="F142" s="12">
        <v>716</v>
      </c>
      <c r="G142" s="12">
        <v>446</v>
      </c>
      <c r="H142" s="24"/>
      <c r="I142" s="23">
        <v>8</v>
      </c>
      <c r="J142" s="19">
        <f>H142*I142*I4</f>
        <v>0</v>
      </c>
      <c r="K142" s="19">
        <f>I142*I4*($I$6+1)</f>
        <v>410.40000000000003</v>
      </c>
      <c r="L142" s="19">
        <f t="shared" si="10"/>
        <v>0</v>
      </c>
    </row>
    <row r="143" spans="2:12" ht="14.1" customHeight="1" outlineLevel="1" x14ac:dyDescent="0.2">
      <c r="B143" s="834" t="s">
        <v>3830</v>
      </c>
      <c r="C143" s="834"/>
      <c r="D143" s="834"/>
      <c r="E143" s="834"/>
      <c r="F143" s="12">
        <v>716</v>
      </c>
      <c r="G143" s="12">
        <v>296</v>
      </c>
      <c r="H143" s="24"/>
      <c r="I143" s="23">
        <v>4</v>
      </c>
      <c r="J143" s="19">
        <f>H143*I143*I4</f>
        <v>0</v>
      </c>
      <c r="K143" s="19">
        <f>I143*I4*($I$6+1)</f>
        <v>205.20000000000002</v>
      </c>
      <c r="L143" s="19">
        <f t="shared" si="10"/>
        <v>0</v>
      </c>
    </row>
    <row r="144" spans="2:12" ht="14.1" customHeight="1" outlineLevel="1" x14ac:dyDescent="0.2">
      <c r="B144" s="834" t="s">
        <v>3830</v>
      </c>
      <c r="C144" s="834"/>
      <c r="D144" s="834"/>
      <c r="E144" s="834"/>
      <c r="F144" s="12">
        <v>356</v>
      </c>
      <c r="G144" s="12">
        <v>896</v>
      </c>
      <c r="H144" s="24"/>
      <c r="I144" s="23">
        <v>7</v>
      </c>
      <c r="J144" s="19">
        <f>H144*I144*I4</f>
        <v>0</v>
      </c>
      <c r="K144" s="19">
        <f>I144*I4*($I$6+1)</f>
        <v>359.1</v>
      </c>
      <c r="L144" s="19">
        <f t="shared" si="10"/>
        <v>0</v>
      </c>
    </row>
    <row r="145" spans="2:14" ht="14.1" customHeight="1" outlineLevel="1" x14ac:dyDescent="0.2">
      <c r="B145" s="834" t="s">
        <v>3830</v>
      </c>
      <c r="C145" s="834"/>
      <c r="D145" s="834"/>
      <c r="E145" s="834"/>
      <c r="F145" s="12">
        <v>356</v>
      </c>
      <c r="G145" s="12">
        <v>596</v>
      </c>
      <c r="H145" s="24"/>
      <c r="I145" s="23">
        <v>5</v>
      </c>
      <c r="J145" s="19">
        <f>H145*I145*I4</f>
        <v>0</v>
      </c>
      <c r="K145" s="19">
        <f>I145*I4*($I$6+1)</f>
        <v>256.5</v>
      </c>
      <c r="L145" s="19">
        <f t="shared" si="10"/>
        <v>0</v>
      </c>
    </row>
    <row r="146" spans="2:14" ht="14.1" customHeight="1" outlineLevel="1" x14ac:dyDescent="0.2">
      <c r="B146" s="834" t="s">
        <v>3830</v>
      </c>
      <c r="C146" s="834"/>
      <c r="D146" s="834"/>
      <c r="E146" s="834"/>
      <c r="F146" s="12">
        <v>356</v>
      </c>
      <c r="G146" s="12">
        <v>446</v>
      </c>
      <c r="H146" s="24"/>
      <c r="I146" s="23">
        <v>3</v>
      </c>
      <c r="J146" s="19">
        <f>H146*I146*I4</f>
        <v>0</v>
      </c>
      <c r="K146" s="19">
        <f>I146*I4*($I$6+1)</f>
        <v>153.9</v>
      </c>
      <c r="L146" s="19">
        <f t="shared" si="10"/>
        <v>0</v>
      </c>
    </row>
    <row r="147" spans="2:14" ht="14.1" customHeight="1" outlineLevel="1" x14ac:dyDescent="0.2">
      <c r="B147" s="834" t="s">
        <v>3831</v>
      </c>
      <c r="C147" s="834"/>
      <c r="D147" s="834"/>
      <c r="E147" s="834"/>
      <c r="F147" s="12">
        <v>956</v>
      </c>
      <c r="G147" s="12">
        <v>315</v>
      </c>
      <c r="H147" s="24"/>
      <c r="I147" s="23">
        <v>22</v>
      </c>
      <c r="J147" s="19">
        <f>H147*I147*I4</f>
        <v>0</v>
      </c>
      <c r="K147" s="19">
        <f>I147*I4*($I$6+1)</f>
        <v>1128.6000000000001</v>
      </c>
      <c r="L147" s="19">
        <f t="shared" si="10"/>
        <v>0</v>
      </c>
    </row>
    <row r="148" spans="2:14" ht="14.1" customHeight="1" outlineLevel="1" x14ac:dyDescent="0.2">
      <c r="B148" s="834" t="s">
        <v>3831</v>
      </c>
      <c r="C148" s="834"/>
      <c r="D148" s="834"/>
      <c r="E148" s="834"/>
      <c r="F148" s="12">
        <v>716</v>
      </c>
      <c r="G148" s="12">
        <v>315</v>
      </c>
      <c r="H148" s="24"/>
      <c r="I148" s="23">
        <v>16</v>
      </c>
      <c r="J148" s="19">
        <f>H148*I148*I4</f>
        <v>0</v>
      </c>
      <c r="K148" s="19">
        <f>I148*I4*($I$6+1)</f>
        <v>820.80000000000007</v>
      </c>
      <c r="L148" s="19">
        <f t="shared" si="10"/>
        <v>0</v>
      </c>
    </row>
    <row r="149" spans="2:14" ht="14.1" customHeight="1" x14ac:dyDescent="0.2">
      <c r="B149" s="834"/>
      <c r="C149" s="834"/>
      <c r="D149" s="834"/>
      <c r="E149" s="834"/>
      <c r="F149" s="838" t="s">
        <v>3811</v>
      </c>
      <c r="G149" s="838"/>
      <c r="H149" s="24"/>
      <c r="I149" s="22"/>
      <c r="L149" s="477">
        <f>IF(SUM(L150:L151)=0,0," ")</f>
        <v>0</v>
      </c>
    </row>
    <row r="150" spans="2:14" ht="14.1" customHeight="1" x14ac:dyDescent="0.2">
      <c r="B150" s="834" t="s">
        <v>3812</v>
      </c>
      <c r="C150" s="834"/>
      <c r="D150" s="834"/>
      <c r="E150" s="834"/>
      <c r="H150" s="24"/>
      <c r="I150" s="23">
        <v>2.61</v>
      </c>
      <c r="J150" s="19">
        <f>H150*I150*I4</f>
        <v>0</v>
      </c>
      <c r="K150" s="19">
        <f>I150*I4*($I$6+1)</f>
        <v>133.893</v>
      </c>
      <c r="L150" s="19">
        <f>H150*K150</f>
        <v>0</v>
      </c>
      <c r="N150" s="27">
        <v>2.61</v>
      </c>
    </row>
    <row r="151" spans="2:14" ht="14.1" customHeight="1" x14ac:dyDescent="0.2">
      <c r="B151" s="834" t="s">
        <v>3813</v>
      </c>
      <c r="C151" s="834"/>
      <c r="D151" s="834"/>
      <c r="E151" s="834"/>
      <c r="H151" s="24"/>
      <c r="I151" s="23">
        <v>2.2999999999999998</v>
      </c>
      <c r="J151" s="19">
        <f>H151*I151*I4</f>
        <v>0</v>
      </c>
      <c r="K151" s="19">
        <f>I151*I4*($I$6+1)</f>
        <v>117.99</v>
      </c>
      <c r="L151" s="19">
        <f>H151*K151</f>
        <v>0</v>
      </c>
      <c r="N151" s="27">
        <v>2.2999999999999998</v>
      </c>
    </row>
    <row r="152" spans="2:14" ht="14.1" customHeight="1" thickBot="1" x14ac:dyDescent="0.25">
      <c r="B152" s="20"/>
      <c r="C152" s="20"/>
      <c r="D152" s="20"/>
      <c r="E152" s="20"/>
    </row>
    <row r="153" spans="2:14" ht="14.1" customHeight="1" thickBot="1" x14ac:dyDescent="0.25">
      <c r="B153" s="20"/>
      <c r="C153" s="20"/>
      <c r="D153" s="20"/>
      <c r="E153" s="20"/>
      <c r="F153" s="839" t="s">
        <v>3839</v>
      </c>
      <c r="G153" s="840"/>
      <c r="H153" s="19">
        <f>SUM(H8:H151)</f>
        <v>0</v>
      </c>
      <c r="J153" s="29">
        <f>SUM(J8:J151)</f>
        <v>0</v>
      </c>
      <c r="L153" s="29">
        <f>SUM(L8:L151)</f>
        <v>0</v>
      </c>
    </row>
    <row r="154" spans="2:14" ht="14.1" customHeight="1" x14ac:dyDescent="0.2">
      <c r="B154" s="20"/>
      <c r="C154" s="20"/>
      <c r="D154" s="20"/>
      <c r="E154" s="20"/>
    </row>
    <row r="155" spans="2:14" ht="14.1" customHeight="1" x14ac:dyDescent="0.2">
      <c r="B155" s="20"/>
      <c r="C155" s="20"/>
      <c r="D155" s="20"/>
      <c r="E155" s="20"/>
    </row>
    <row r="156" spans="2:14" ht="14.1" customHeight="1" x14ac:dyDescent="0.2">
      <c r="B156" s="20"/>
      <c r="C156" s="20"/>
      <c r="D156" s="20"/>
      <c r="E156" s="20"/>
    </row>
    <row r="157" spans="2:14" ht="14.1" customHeight="1" x14ac:dyDescent="0.2"/>
    <row r="158" spans="2:14" ht="14.1" customHeight="1" x14ac:dyDescent="0.2"/>
    <row r="159" spans="2:14" ht="14.1" customHeight="1" x14ac:dyDescent="0.2"/>
    <row r="160" spans="2:14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  <row r="331" ht="14.1" customHeight="1" x14ac:dyDescent="0.2"/>
    <row r="332" ht="14.1" customHeight="1" x14ac:dyDescent="0.2"/>
    <row r="333" ht="14.1" customHeight="1" x14ac:dyDescent="0.2"/>
    <row r="334" ht="14.1" customHeight="1" x14ac:dyDescent="0.2"/>
    <row r="335" ht="14.1" customHeight="1" x14ac:dyDescent="0.2"/>
    <row r="336" ht="14.1" customHeight="1" x14ac:dyDescent="0.2"/>
    <row r="337" ht="14.1" customHeight="1" x14ac:dyDescent="0.2"/>
    <row r="338" ht="14.1" customHeight="1" x14ac:dyDescent="0.2"/>
    <row r="339" ht="14.1" customHeight="1" x14ac:dyDescent="0.2"/>
    <row r="340" ht="14.1" customHeight="1" x14ac:dyDescent="0.2"/>
    <row r="341" ht="14.1" customHeight="1" x14ac:dyDescent="0.2"/>
    <row r="342" ht="14.1" customHeight="1" x14ac:dyDescent="0.2"/>
    <row r="343" ht="14.1" customHeight="1" x14ac:dyDescent="0.2"/>
    <row r="344" ht="14.1" customHeight="1" x14ac:dyDescent="0.2"/>
    <row r="345" ht="14.1" customHeight="1" x14ac:dyDescent="0.2"/>
    <row r="346" ht="14.1" customHeight="1" x14ac:dyDescent="0.2"/>
    <row r="347" ht="14.1" customHeight="1" x14ac:dyDescent="0.2"/>
    <row r="348" ht="14.1" customHeight="1" x14ac:dyDescent="0.2"/>
    <row r="349" ht="14.1" customHeight="1" x14ac:dyDescent="0.2"/>
    <row r="350" ht="14.1" customHeight="1" x14ac:dyDescent="0.2"/>
    <row r="351" ht="14.1" customHeight="1" x14ac:dyDescent="0.2"/>
    <row r="352" ht="14.1" customHeight="1" x14ac:dyDescent="0.2"/>
    <row r="353" ht="14.1" customHeight="1" x14ac:dyDescent="0.2"/>
    <row r="354" ht="14.1" customHeight="1" x14ac:dyDescent="0.2"/>
    <row r="355" ht="14.1" customHeight="1" x14ac:dyDescent="0.2"/>
    <row r="356" ht="14.1" customHeight="1" x14ac:dyDescent="0.2"/>
    <row r="357" ht="14.1" customHeight="1" x14ac:dyDescent="0.2"/>
    <row r="358" ht="14.1" customHeight="1" x14ac:dyDescent="0.2"/>
    <row r="359" ht="14.1" customHeight="1" x14ac:dyDescent="0.2"/>
    <row r="360" ht="14.1" customHeight="1" x14ac:dyDescent="0.2"/>
    <row r="361" ht="14.1" customHeight="1" x14ac:dyDescent="0.2"/>
    <row r="362" ht="14.1" customHeight="1" x14ac:dyDescent="0.2"/>
    <row r="363" ht="14.1" customHeight="1" x14ac:dyDescent="0.2"/>
    <row r="364" ht="14.1" customHeight="1" x14ac:dyDescent="0.2"/>
    <row r="365" ht="14.1" customHeight="1" x14ac:dyDescent="0.2"/>
    <row r="366" ht="14.1" customHeight="1" x14ac:dyDescent="0.2"/>
    <row r="367" ht="14.1" customHeight="1" x14ac:dyDescent="0.2"/>
    <row r="368" ht="14.1" customHeight="1" x14ac:dyDescent="0.2"/>
    <row r="369" ht="14.1" customHeight="1" x14ac:dyDescent="0.2"/>
    <row r="370" ht="14.1" customHeight="1" x14ac:dyDescent="0.2"/>
    <row r="371" ht="14.1" customHeight="1" x14ac:dyDescent="0.2"/>
    <row r="372" ht="14.1" customHeight="1" x14ac:dyDescent="0.2"/>
    <row r="373" ht="14.1" customHeight="1" x14ac:dyDescent="0.2"/>
    <row r="374" ht="14.1" customHeight="1" x14ac:dyDescent="0.2"/>
    <row r="375" ht="14.1" customHeight="1" x14ac:dyDescent="0.2"/>
    <row r="376" ht="14.1" customHeight="1" x14ac:dyDescent="0.2"/>
    <row r="377" ht="14.1" customHeight="1" x14ac:dyDescent="0.2"/>
    <row r="378" ht="14.1" customHeight="1" x14ac:dyDescent="0.2"/>
    <row r="379" ht="14.1" customHeight="1" x14ac:dyDescent="0.2"/>
    <row r="380" ht="14.1" customHeight="1" x14ac:dyDescent="0.2"/>
    <row r="381" ht="14.1" customHeight="1" x14ac:dyDescent="0.2"/>
    <row r="382" ht="14.1" customHeight="1" x14ac:dyDescent="0.2"/>
    <row r="383" ht="14.1" customHeight="1" x14ac:dyDescent="0.2"/>
    <row r="384" ht="14.1" customHeight="1" x14ac:dyDescent="0.2"/>
    <row r="385" ht="14.1" customHeight="1" x14ac:dyDescent="0.2"/>
    <row r="386" ht="14.1" customHeight="1" x14ac:dyDescent="0.2"/>
    <row r="387" ht="14.1" customHeight="1" x14ac:dyDescent="0.2"/>
    <row r="388" ht="14.1" customHeight="1" x14ac:dyDescent="0.2"/>
    <row r="389" ht="14.1" customHeight="1" x14ac:dyDescent="0.2"/>
    <row r="390" ht="14.1" customHeight="1" x14ac:dyDescent="0.2"/>
    <row r="391" ht="14.1" customHeight="1" x14ac:dyDescent="0.2"/>
    <row r="392" ht="14.1" customHeight="1" x14ac:dyDescent="0.2"/>
    <row r="393" ht="14.1" customHeight="1" x14ac:dyDescent="0.2"/>
    <row r="394" ht="14.1" customHeight="1" x14ac:dyDescent="0.2"/>
    <row r="395" ht="14.1" customHeight="1" x14ac:dyDescent="0.2"/>
    <row r="396" ht="14.1" customHeight="1" x14ac:dyDescent="0.2"/>
    <row r="397" ht="14.1" customHeight="1" x14ac:dyDescent="0.2"/>
    <row r="398" ht="14.1" customHeight="1" x14ac:dyDescent="0.2"/>
    <row r="399" ht="14.1" customHeight="1" x14ac:dyDescent="0.2"/>
    <row r="400" ht="14.1" customHeight="1" x14ac:dyDescent="0.2"/>
    <row r="401" ht="14.1" customHeight="1" x14ac:dyDescent="0.2"/>
    <row r="402" ht="14.1" customHeight="1" x14ac:dyDescent="0.2"/>
    <row r="403" ht="14.1" customHeight="1" x14ac:dyDescent="0.2"/>
    <row r="404" ht="14.1" customHeight="1" x14ac:dyDescent="0.2"/>
    <row r="405" ht="14.1" customHeight="1" x14ac:dyDescent="0.2"/>
    <row r="406" ht="14.1" customHeight="1" x14ac:dyDescent="0.2"/>
    <row r="407" ht="14.1" customHeight="1" x14ac:dyDescent="0.2"/>
    <row r="408" ht="14.1" customHeight="1" x14ac:dyDescent="0.2"/>
    <row r="409" ht="14.1" customHeight="1" x14ac:dyDescent="0.2"/>
    <row r="410" ht="14.1" customHeight="1" x14ac:dyDescent="0.2"/>
    <row r="411" ht="14.1" customHeight="1" x14ac:dyDescent="0.2"/>
    <row r="412" ht="14.1" customHeight="1" x14ac:dyDescent="0.2"/>
    <row r="413" ht="14.1" customHeight="1" x14ac:dyDescent="0.2"/>
    <row r="414" ht="14.1" customHeight="1" x14ac:dyDescent="0.2"/>
    <row r="415" ht="14.1" customHeight="1" x14ac:dyDescent="0.2"/>
    <row r="416" ht="14.1" customHeight="1" x14ac:dyDescent="0.2"/>
    <row r="417" ht="14.1" customHeight="1" x14ac:dyDescent="0.2"/>
    <row r="418" ht="14.1" customHeight="1" x14ac:dyDescent="0.2"/>
    <row r="419" ht="14.1" customHeight="1" x14ac:dyDescent="0.2"/>
    <row r="420" ht="14.1" customHeight="1" x14ac:dyDescent="0.2"/>
    <row r="421" ht="14.1" customHeight="1" x14ac:dyDescent="0.2"/>
    <row r="422" ht="14.1" customHeight="1" x14ac:dyDescent="0.2"/>
    <row r="423" ht="14.1" customHeight="1" x14ac:dyDescent="0.2"/>
    <row r="424" ht="14.1" customHeight="1" x14ac:dyDescent="0.2"/>
    <row r="425" ht="14.1" customHeight="1" x14ac:dyDescent="0.2"/>
    <row r="426" ht="14.1" customHeight="1" x14ac:dyDescent="0.2"/>
    <row r="427" ht="14.1" customHeight="1" x14ac:dyDescent="0.2"/>
    <row r="428" ht="14.1" customHeight="1" x14ac:dyDescent="0.2"/>
    <row r="429" ht="14.1" customHeight="1" x14ac:dyDescent="0.2"/>
    <row r="430" ht="14.1" customHeight="1" x14ac:dyDescent="0.2"/>
    <row r="431" ht="14.1" customHeight="1" x14ac:dyDescent="0.2"/>
    <row r="432" ht="14.1" customHeight="1" x14ac:dyDescent="0.2"/>
    <row r="433" ht="14.1" customHeight="1" x14ac:dyDescent="0.2"/>
    <row r="434" ht="14.1" customHeight="1" x14ac:dyDescent="0.2"/>
    <row r="435" ht="14.1" customHeight="1" x14ac:dyDescent="0.2"/>
    <row r="436" ht="14.1" customHeight="1" x14ac:dyDescent="0.2"/>
    <row r="437" ht="14.1" customHeight="1" x14ac:dyDescent="0.2"/>
    <row r="438" ht="14.1" customHeight="1" x14ac:dyDescent="0.2"/>
    <row r="439" ht="14.1" customHeight="1" x14ac:dyDescent="0.2"/>
    <row r="440" ht="14.1" customHeight="1" x14ac:dyDescent="0.2"/>
    <row r="441" ht="14.1" customHeight="1" x14ac:dyDescent="0.2"/>
    <row r="442" ht="14.1" customHeight="1" x14ac:dyDescent="0.2"/>
  </sheetData>
  <sheetProtection password="B5F7" sheet="1" objects="1" scenarios="1" sort="0" autoFilter="0"/>
  <autoFilter ref="L4:L151"/>
  <mergeCells count="171">
    <mergeCell ref="F139:G139"/>
    <mergeCell ref="B141:E141"/>
    <mergeCell ref="B142:E142"/>
    <mergeCell ref="B143:E143"/>
    <mergeCell ref="B139:E139"/>
    <mergeCell ref="B140:E14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48:E148"/>
    <mergeCell ref="B144:E144"/>
    <mergeCell ref="B145:E145"/>
    <mergeCell ref="B146:E146"/>
    <mergeCell ref="B147:E147"/>
    <mergeCell ref="B118:E118"/>
    <mergeCell ref="B120:E120"/>
    <mergeCell ref="B128:E128"/>
    <mergeCell ref="B130:E130"/>
    <mergeCell ref="F129:G129"/>
    <mergeCell ref="B119:E119"/>
    <mergeCell ref="B121:E121"/>
    <mergeCell ref="B122:E122"/>
    <mergeCell ref="B123:E123"/>
    <mergeCell ref="B126:E126"/>
    <mergeCell ref="B127:E127"/>
    <mergeCell ref="F54:G54"/>
    <mergeCell ref="F99:G99"/>
    <mergeCell ref="B109:E109"/>
    <mergeCell ref="F109:G109"/>
    <mergeCell ref="B99:E99"/>
    <mergeCell ref="B103:E103"/>
    <mergeCell ref="F62:G62"/>
    <mergeCell ref="F83:G83"/>
    <mergeCell ref="F89:G89"/>
    <mergeCell ref="B97:E97"/>
    <mergeCell ref="B100:E100"/>
    <mergeCell ref="B106:E106"/>
    <mergeCell ref="B83:E83"/>
    <mergeCell ref="B84:E84"/>
    <mergeCell ref="B95:E95"/>
    <mergeCell ref="B96:E96"/>
    <mergeCell ref="B107:E107"/>
    <mergeCell ref="B108:E108"/>
    <mergeCell ref="B101:E101"/>
    <mergeCell ref="B104:E104"/>
    <mergeCell ref="F64:G64"/>
    <mergeCell ref="F69:G69"/>
    <mergeCell ref="F73:G73"/>
    <mergeCell ref="B98:E98"/>
    <mergeCell ref="F153:G153"/>
    <mergeCell ref="B149:E149"/>
    <mergeCell ref="B150:E150"/>
    <mergeCell ref="B151:E151"/>
    <mergeCell ref="F149:G149"/>
    <mergeCell ref="F80:G80"/>
    <mergeCell ref="B116:E116"/>
    <mergeCell ref="B105:E105"/>
    <mergeCell ref="B102:E102"/>
    <mergeCell ref="B115:E115"/>
    <mergeCell ref="B110:E110"/>
    <mergeCell ref="B112:E112"/>
    <mergeCell ref="B113:E113"/>
    <mergeCell ref="B114:E114"/>
    <mergeCell ref="B111:E111"/>
    <mergeCell ref="B117:E117"/>
    <mergeCell ref="B124:E124"/>
    <mergeCell ref="F119:G119"/>
    <mergeCell ref="B129:E129"/>
    <mergeCell ref="B125:E125"/>
    <mergeCell ref="F41:G41"/>
    <mergeCell ref="B13:E13"/>
    <mergeCell ref="B14:E14"/>
    <mergeCell ref="B19:E19"/>
    <mergeCell ref="B20:E20"/>
    <mergeCell ref="B21:E21"/>
    <mergeCell ref="B22:E22"/>
    <mergeCell ref="B23:E23"/>
    <mergeCell ref="B24:E24"/>
    <mergeCell ref="B26:E26"/>
    <mergeCell ref="B27:E27"/>
    <mergeCell ref="B28:E28"/>
    <mergeCell ref="B34:E34"/>
    <mergeCell ref="B6:E6"/>
    <mergeCell ref="B7:E7"/>
    <mergeCell ref="B8:E8"/>
    <mergeCell ref="B25:E25"/>
    <mergeCell ref="F7:G7"/>
    <mergeCell ref="F33:G33"/>
    <mergeCell ref="B9:E9"/>
    <mergeCell ref="B10:E10"/>
    <mergeCell ref="B11:E11"/>
    <mergeCell ref="B12:E12"/>
    <mergeCell ref="B15:E15"/>
    <mergeCell ref="B16:E16"/>
    <mergeCell ref="B17:E17"/>
    <mergeCell ref="B18:E18"/>
    <mergeCell ref="B37:E37"/>
    <mergeCell ref="B38:E38"/>
    <mergeCell ref="B39:E39"/>
    <mergeCell ref="B40:E40"/>
    <mergeCell ref="B41:E41"/>
    <mergeCell ref="B35:E35"/>
    <mergeCell ref="B36:E36"/>
    <mergeCell ref="B29:E29"/>
    <mergeCell ref="B30:E30"/>
    <mergeCell ref="B31:E31"/>
    <mergeCell ref="B32:E32"/>
    <mergeCell ref="B33:E33"/>
    <mergeCell ref="B49:E49"/>
    <mergeCell ref="B50:E50"/>
    <mergeCell ref="B51:E51"/>
    <mergeCell ref="B52:E52"/>
    <mergeCell ref="B45:E45"/>
    <mergeCell ref="B46:E46"/>
    <mergeCell ref="B47:E47"/>
    <mergeCell ref="B48:E48"/>
    <mergeCell ref="B42:E42"/>
    <mergeCell ref="B43:E43"/>
    <mergeCell ref="B44:E44"/>
    <mergeCell ref="B62:E62"/>
    <mergeCell ref="B63:E63"/>
    <mergeCell ref="B64:E64"/>
    <mergeCell ref="B57:E57"/>
    <mergeCell ref="B58:E58"/>
    <mergeCell ref="B59:E59"/>
    <mergeCell ref="B60:E60"/>
    <mergeCell ref="B53:E53"/>
    <mergeCell ref="B54:E54"/>
    <mergeCell ref="B55:E55"/>
    <mergeCell ref="B56:E56"/>
    <mergeCell ref="B90:E90"/>
    <mergeCell ref="B91:E91"/>
    <mergeCell ref="B92:E92"/>
    <mergeCell ref="B93:E93"/>
    <mergeCell ref="B89:E89"/>
    <mergeCell ref="B94:E94"/>
    <mergeCell ref="B77:E77"/>
    <mergeCell ref="B78:E78"/>
    <mergeCell ref="B79:E79"/>
    <mergeCell ref="B80:E80"/>
    <mergeCell ref="B81:E81"/>
    <mergeCell ref="B82:E82"/>
    <mergeCell ref="B5:E5"/>
    <mergeCell ref="B85:E85"/>
    <mergeCell ref="B86:E86"/>
    <mergeCell ref="B87:E87"/>
    <mergeCell ref="B88:E88"/>
    <mergeCell ref="B3:E3"/>
    <mergeCell ref="R4:R5"/>
    <mergeCell ref="N4:N5"/>
    <mergeCell ref="O4:O5"/>
    <mergeCell ref="P4:P5"/>
    <mergeCell ref="Q4:Q5"/>
    <mergeCell ref="B73:E73"/>
    <mergeCell ref="B74:E74"/>
    <mergeCell ref="B75:E75"/>
    <mergeCell ref="B76:E76"/>
    <mergeCell ref="B69:E69"/>
    <mergeCell ref="B70:E70"/>
    <mergeCell ref="B71:E71"/>
    <mergeCell ref="B72:E72"/>
    <mergeCell ref="B65:E65"/>
    <mergeCell ref="B66:E66"/>
    <mergeCell ref="B67:E67"/>
    <mergeCell ref="B68:E68"/>
    <mergeCell ref="B61:E61"/>
  </mergeCells>
  <phoneticPr fontId="3" type="noConversion"/>
  <dataValidations count="1">
    <dataValidation type="list" allowBlank="1" showInputMessage="1" showErrorMessage="1" sqref="B3:E3">
      <formula1>$U$3:$U$8</formula1>
    </dataValidation>
  </dataValidations>
  <pageMargins left="0.19685039370078741" right="0.19685039370078741" top="0.39370078740157483" bottom="0.19685039370078741" header="0.51181102362204722" footer="0.51181102362204722"/>
  <pageSetup paperSize="9" scale="37" orientation="portrait" horizontalDpi="300" verticalDpi="300" r:id="rId1"/>
  <headerFooter alignWithMargins="0">
    <oddHeader>&amp;Rвып. Кондратов Д.С.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1839"/>
  <sheetViews>
    <sheetView view="pageBreakPreview" zoomScaleNormal="100" workbookViewId="0">
      <pane ySplit="2" topLeftCell="A3" activePane="bottomLeft" state="frozen"/>
      <selection pane="bottomLeft" activeCell="K13" sqref="K13"/>
    </sheetView>
  </sheetViews>
  <sheetFormatPr defaultRowHeight="12" customHeight="1" outlineLevelRow="1" outlineLevelCol="1" x14ac:dyDescent="0.2"/>
  <cols>
    <col min="1" max="1" width="8.7109375" style="115" customWidth="1"/>
    <col min="2" max="2" width="12.7109375" style="115" customWidth="1"/>
    <col min="3" max="3" width="58.5703125" style="115" customWidth="1"/>
    <col min="4" max="4" width="8.7109375" style="251" customWidth="1"/>
    <col min="5" max="6" width="8.7109375" style="123" customWidth="1"/>
    <col min="7" max="8" width="10.7109375" style="167" hidden="1" customWidth="1" outlineLevel="1"/>
    <col min="9" max="9" width="10.7109375" style="255" customWidth="1" collapsed="1"/>
    <col min="10" max="16384" width="9.140625" style="115"/>
  </cols>
  <sheetData>
    <row r="1" spans="1:9" s="7" customFormat="1" ht="13.5" thickBot="1" x14ac:dyDescent="0.25">
      <c r="A1" s="2"/>
      <c r="B1" s="1"/>
      <c r="C1" s="9"/>
      <c r="D1" s="204"/>
      <c r="E1" s="3"/>
      <c r="F1" s="8" t="s">
        <v>4184</v>
      </c>
      <c r="G1" s="162">
        <v>38</v>
      </c>
      <c r="H1" s="163">
        <v>0.3</v>
      </c>
      <c r="I1" s="253"/>
    </row>
    <row r="2" spans="1:9" s="7" customFormat="1" ht="13.5" thickBot="1" x14ac:dyDescent="0.25">
      <c r="A2" s="4" t="s">
        <v>4185</v>
      </c>
      <c r="B2" s="5" t="s">
        <v>3344</v>
      </c>
      <c r="C2" s="10" t="s">
        <v>4186</v>
      </c>
      <c r="D2" s="10" t="s">
        <v>2832</v>
      </c>
      <c r="E2" s="6" t="s">
        <v>4187</v>
      </c>
      <c r="F2" s="6" t="s">
        <v>4188</v>
      </c>
      <c r="G2" s="164"/>
      <c r="H2" s="164"/>
      <c r="I2" s="254" t="s">
        <v>3551</v>
      </c>
    </row>
    <row r="3" spans="1:9" s="124" customFormat="1" ht="12" customHeight="1" x14ac:dyDescent="0.25">
      <c r="A3" s="125" t="s">
        <v>4189</v>
      </c>
      <c r="B3" s="126"/>
      <c r="C3" s="127"/>
      <c r="D3" s="205"/>
      <c r="E3" s="181"/>
      <c r="F3" s="182"/>
      <c r="G3" s="165"/>
      <c r="H3" s="165"/>
      <c r="I3" s="255"/>
    </row>
    <row r="4" spans="1:9" ht="12" hidden="1" customHeight="1" outlineLevel="1" x14ac:dyDescent="0.2">
      <c r="A4" s="31" t="s">
        <v>4190</v>
      </c>
      <c r="B4" s="38" t="s">
        <v>4191</v>
      </c>
      <c r="C4" s="60" t="s">
        <v>4192</v>
      </c>
      <c r="D4" s="67"/>
      <c r="E4" s="56">
        <v>71.400000000000006</v>
      </c>
      <c r="F4" s="56" t="s">
        <v>659</v>
      </c>
      <c r="G4" s="166">
        <f>E4*$G$1</f>
        <v>2713.2000000000003</v>
      </c>
      <c r="H4" s="166">
        <f>G4*($H$1+1)</f>
        <v>3527.1600000000003</v>
      </c>
      <c r="I4" s="256">
        <f>D4*H4</f>
        <v>0</v>
      </c>
    </row>
    <row r="5" spans="1:9" ht="12" hidden="1" customHeight="1" outlineLevel="1" x14ac:dyDescent="0.2">
      <c r="A5" s="31" t="s">
        <v>4190</v>
      </c>
      <c r="B5" s="38" t="s">
        <v>4193</v>
      </c>
      <c r="C5" s="60" t="s">
        <v>4194</v>
      </c>
      <c r="D5" s="67"/>
      <c r="E5" s="56">
        <v>84</v>
      </c>
      <c r="F5" s="56" t="s">
        <v>659</v>
      </c>
      <c r="G5" s="166">
        <f>E5*$G$1</f>
        <v>3192</v>
      </c>
      <c r="H5" s="166">
        <f>G5*($H$1+1)</f>
        <v>4149.6000000000004</v>
      </c>
      <c r="I5" s="256">
        <f>D5*H5</f>
        <v>0</v>
      </c>
    </row>
    <row r="6" spans="1:9" ht="12" hidden="1" customHeight="1" outlineLevel="1" x14ac:dyDescent="0.2">
      <c r="A6" s="31" t="s">
        <v>4190</v>
      </c>
      <c r="B6" s="38" t="s">
        <v>4195</v>
      </c>
      <c r="C6" s="60" t="s">
        <v>4196</v>
      </c>
      <c r="D6" s="67"/>
      <c r="E6" s="56">
        <v>170</v>
      </c>
      <c r="F6" s="56" t="s">
        <v>659</v>
      </c>
      <c r="G6" s="166">
        <f>E6*$G$1</f>
        <v>6460</v>
      </c>
      <c r="H6" s="166">
        <f>G6*($H$1+1)</f>
        <v>8398</v>
      </c>
      <c r="I6" s="256">
        <f>D6*H6</f>
        <v>0</v>
      </c>
    </row>
    <row r="7" spans="1:9" ht="12" hidden="1" customHeight="1" outlineLevel="1" x14ac:dyDescent="0.2">
      <c r="A7" s="31" t="s">
        <v>4190</v>
      </c>
      <c r="B7" s="38" t="s">
        <v>4197</v>
      </c>
      <c r="C7" s="60" t="s">
        <v>4198</v>
      </c>
      <c r="D7" s="67"/>
      <c r="E7" s="56">
        <v>126</v>
      </c>
      <c r="F7" s="56" t="s">
        <v>659</v>
      </c>
      <c r="G7" s="166">
        <f>E7*$G$1</f>
        <v>4788</v>
      </c>
      <c r="H7" s="166">
        <f>G7*($H$1+1)</f>
        <v>6224.4000000000005</v>
      </c>
      <c r="I7" s="256">
        <f>D7*H7</f>
        <v>0</v>
      </c>
    </row>
    <row r="8" spans="1:9" s="124" customFormat="1" ht="12" customHeight="1" collapsed="1" x14ac:dyDescent="0.25">
      <c r="A8" s="128" t="s">
        <v>2596</v>
      </c>
      <c r="B8" s="129"/>
      <c r="C8" s="130"/>
      <c r="D8" s="206"/>
      <c r="E8" s="179"/>
      <c r="F8" s="180"/>
      <c r="G8" s="165"/>
      <c r="H8" s="165"/>
      <c r="I8" s="255"/>
    </row>
    <row r="9" spans="1:9" ht="12" hidden="1" customHeight="1" outlineLevel="1" x14ac:dyDescent="0.2">
      <c r="A9" s="31" t="s">
        <v>4190</v>
      </c>
      <c r="B9" s="38" t="s">
        <v>4199</v>
      </c>
      <c r="C9" s="60" t="s">
        <v>4200</v>
      </c>
      <c r="D9" s="67"/>
      <c r="E9" s="56">
        <v>119</v>
      </c>
      <c r="F9" s="56" t="s">
        <v>659</v>
      </c>
      <c r="G9" s="166">
        <f>E9*$G$1</f>
        <v>4522</v>
      </c>
      <c r="H9" s="166">
        <f>G9*($H$1+1)</f>
        <v>5878.6</v>
      </c>
      <c r="I9" s="256">
        <f>D9*H9</f>
        <v>0</v>
      </c>
    </row>
    <row r="10" spans="1:9" ht="12" hidden="1" customHeight="1" outlineLevel="1" x14ac:dyDescent="0.2">
      <c r="A10" s="31" t="s">
        <v>4190</v>
      </c>
      <c r="B10" s="38" t="s">
        <v>4199</v>
      </c>
      <c r="C10" s="60" t="s">
        <v>4201</v>
      </c>
      <c r="D10" s="67"/>
      <c r="E10" s="56">
        <v>138</v>
      </c>
      <c r="F10" s="56" t="s">
        <v>659</v>
      </c>
      <c r="G10" s="166">
        <f>E10*$G$1</f>
        <v>5244</v>
      </c>
      <c r="H10" s="166">
        <f t="shared" ref="H10:H22" si="0">G10*($H$1+1)</f>
        <v>6817.2</v>
      </c>
      <c r="I10" s="256">
        <f>D10*H10</f>
        <v>0</v>
      </c>
    </row>
    <row r="11" spans="1:9" ht="12" hidden="1" customHeight="1" outlineLevel="1" x14ac:dyDescent="0.2">
      <c r="A11" s="31" t="s">
        <v>4190</v>
      </c>
      <c r="B11" s="38" t="s">
        <v>4199</v>
      </c>
      <c r="C11" s="60" t="s">
        <v>2039</v>
      </c>
      <c r="D11" s="67"/>
      <c r="E11" s="56">
        <v>141</v>
      </c>
      <c r="F11" s="56" t="s">
        <v>659</v>
      </c>
      <c r="G11" s="166">
        <f>E11*$G$1</f>
        <v>5358</v>
      </c>
      <c r="H11" s="166">
        <f>G11*($H$1+1)</f>
        <v>6965.4000000000005</v>
      </c>
      <c r="I11" s="256">
        <f>D11*H11</f>
        <v>0</v>
      </c>
    </row>
    <row r="12" spans="1:9" ht="12" hidden="1" customHeight="1" outlineLevel="1" x14ac:dyDescent="0.2">
      <c r="A12" s="31" t="s">
        <v>4190</v>
      </c>
      <c r="B12" s="38" t="s">
        <v>4191</v>
      </c>
      <c r="C12" s="60" t="s">
        <v>2040</v>
      </c>
      <c r="D12" s="67"/>
      <c r="E12" s="56">
        <v>165</v>
      </c>
      <c r="F12" s="56" t="s">
        <v>659</v>
      </c>
      <c r="G12" s="166">
        <f>E12*$G$1</f>
        <v>6270</v>
      </c>
      <c r="H12" s="166">
        <f t="shared" si="0"/>
        <v>8151</v>
      </c>
      <c r="I12" s="256">
        <f>D12*H12</f>
        <v>0</v>
      </c>
    </row>
    <row r="13" spans="1:9" s="124" customFormat="1" ht="12" customHeight="1" collapsed="1" x14ac:dyDescent="0.25">
      <c r="A13" s="128" t="s">
        <v>2041</v>
      </c>
      <c r="B13" s="129"/>
      <c r="C13" s="130"/>
      <c r="D13" s="206"/>
      <c r="E13" s="179"/>
      <c r="F13" s="178"/>
      <c r="G13" s="165"/>
      <c r="H13" s="165"/>
      <c r="I13" s="255"/>
    </row>
    <row r="14" spans="1:9" ht="12" hidden="1" customHeight="1" outlineLevel="1" x14ac:dyDescent="0.2">
      <c r="A14" s="31" t="s">
        <v>4190</v>
      </c>
      <c r="B14" s="38" t="s">
        <v>4193</v>
      </c>
      <c r="C14" s="60" t="s">
        <v>4202</v>
      </c>
      <c r="D14" s="67"/>
      <c r="E14" s="56">
        <v>50</v>
      </c>
      <c r="F14" s="56" t="s">
        <v>659</v>
      </c>
      <c r="G14" s="166">
        <f>E14*$G$1</f>
        <v>1900</v>
      </c>
      <c r="H14" s="166">
        <f t="shared" si="0"/>
        <v>2470</v>
      </c>
      <c r="I14" s="256">
        <f>D14*H14</f>
        <v>0</v>
      </c>
    </row>
    <row r="15" spans="1:9" ht="12" hidden="1" customHeight="1" outlineLevel="1" x14ac:dyDescent="0.2">
      <c r="A15" s="31" t="s">
        <v>4190</v>
      </c>
      <c r="B15" s="38" t="s">
        <v>4195</v>
      </c>
      <c r="C15" s="60" t="s">
        <v>2042</v>
      </c>
      <c r="D15" s="67"/>
      <c r="E15" s="56">
        <v>90</v>
      </c>
      <c r="F15" s="56" t="s">
        <v>659</v>
      </c>
      <c r="G15" s="166">
        <f>E15*$G$1</f>
        <v>3420</v>
      </c>
      <c r="H15" s="166">
        <f t="shared" si="0"/>
        <v>4446</v>
      </c>
      <c r="I15" s="256">
        <f>D15*H15</f>
        <v>0</v>
      </c>
    </row>
    <row r="16" spans="1:9" ht="12" hidden="1" customHeight="1" outlineLevel="1" x14ac:dyDescent="0.2">
      <c r="A16" s="31" t="s">
        <v>4190</v>
      </c>
      <c r="B16" s="38" t="s">
        <v>4195</v>
      </c>
      <c r="C16" s="60" t="s">
        <v>2043</v>
      </c>
      <c r="D16" s="67"/>
      <c r="E16" s="56">
        <v>160</v>
      </c>
      <c r="F16" s="56" t="s">
        <v>659</v>
      </c>
      <c r="G16" s="166">
        <f>E16*$G$1</f>
        <v>6080</v>
      </c>
      <c r="H16" s="166">
        <f>G16*($H$1+1)</f>
        <v>7904</v>
      </c>
      <c r="I16" s="256">
        <f>D16*H16</f>
        <v>0</v>
      </c>
    </row>
    <row r="17" spans="1:9" s="124" customFormat="1" ht="12" customHeight="1" collapsed="1" x14ac:dyDescent="0.25">
      <c r="A17" s="128" t="s">
        <v>4056</v>
      </c>
      <c r="B17" s="129"/>
      <c r="C17" s="130"/>
      <c r="D17" s="206"/>
      <c r="E17" s="177"/>
      <c r="F17" s="176"/>
      <c r="G17" s="165"/>
      <c r="H17" s="165"/>
      <c r="I17" s="255"/>
    </row>
    <row r="18" spans="1:9" ht="12" customHeight="1" x14ac:dyDescent="0.2">
      <c r="A18" s="31" t="s">
        <v>4057</v>
      </c>
      <c r="B18" s="38" t="s">
        <v>4193</v>
      </c>
      <c r="C18" s="60" t="s">
        <v>4058</v>
      </c>
      <c r="D18" s="67"/>
      <c r="E18" s="56">
        <v>10</v>
      </c>
      <c r="F18" s="56" t="s">
        <v>659</v>
      </c>
      <c r="G18" s="166">
        <f>E18*$G$1</f>
        <v>380</v>
      </c>
      <c r="H18" s="166">
        <f>G18*($H$1+1)</f>
        <v>494</v>
      </c>
      <c r="I18" s="256">
        <f>D18*H18</f>
        <v>0</v>
      </c>
    </row>
    <row r="19" spans="1:9" s="124" customFormat="1" ht="12" customHeight="1" x14ac:dyDescent="0.25">
      <c r="A19" s="128" t="s">
        <v>2044</v>
      </c>
      <c r="B19" s="129"/>
      <c r="C19" s="130"/>
      <c r="D19" s="206"/>
      <c r="E19" s="177"/>
      <c r="F19" s="178"/>
      <c r="G19" s="165"/>
      <c r="H19" s="165"/>
      <c r="I19" s="255"/>
    </row>
    <row r="20" spans="1:9" ht="12" hidden="1" customHeight="1" outlineLevel="1" x14ac:dyDescent="0.2">
      <c r="A20" s="31"/>
      <c r="B20" s="38" t="s">
        <v>4191</v>
      </c>
      <c r="C20" s="60" t="s">
        <v>4059</v>
      </c>
      <c r="D20" s="67"/>
      <c r="E20" s="56">
        <v>0.5</v>
      </c>
      <c r="F20" s="56" t="s">
        <v>4060</v>
      </c>
      <c r="G20" s="166">
        <f>E20*$G$1</f>
        <v>19</v>
      </c>
      <c r="H20" s="166">
        <f t="shared" si="0"/>
        <v>24.7</v>
      </c>
      <c r="I20" s="256">
        <f>D20*H20</f>
        <v>0</v>
      </c>
    </row>
    <row r="21" spans="1:9" ht="12" hidden="1" customHeight="1" outlineLevel="1" x14ac:dyDescent="0.2">
      <c r="A21" s="31"/>
      <c r="B21" s="38" t="s">
        <v>4193</v>
      </c>
      <c r="C21" s="60" t="s">
        <v>4061</v>
      </c>
      <c r="D21" s="67"/>
      <c r="E21" s="56">
        <v>0.7</v>
      </c>
      <c r="F21" s="56" t="s">
        <v>4060</v>
      </c>
      <c r="G21" s="166">
        <f>E21*$G$1</f>
        <v>26.599999999999998</v>
      </c>
      <c r="H21" s="166">
        <f t="shared" si="0"/>
        <v>34.58</v>
      </c>
      <c r="I21" s="256">
        <f>D21*H21</f>
        <v>0</v>
      </c>
    </row>
    <row r="22" spans="1:9" ht="12" hidden="1" customHeight="1" outlineLevel="1" x14ac:dyDescent="0.2">
      <c r="A22" s="31"/>
      <c r="B22" s="38" t="s">
        <v>4195</v>
      </c>
      <c r="C22" s="60" t="s">
        <v>4061</v>
      </c>
      <c r="D22" s="67"/>
      <c r="E22" s="56">
        <v>1.3</v>
      </c>
      <c r="F22" s="56" t="s">
        <v>4060</v>
      </c>
      <c r="G22" s="166">
        <f>E22*$G$1</f>
        <v>49.4</v>
      </c>
      <c r="H22" s="166">
        <f t="shared" si="0"/>
        <v>64.22</v>
      </c>
      <c r="I22" s="256">
        <f>D22*H22</f>
        <v>0</v>
      </c>
    </row>
    <row r="23" spans="1:9" ht="12" hidden="1" customHeight="1" outlineLevel="1" x14ac:dyDescent="0.2">
      <c r="A23" s="31"/>
      <c r="B23" s="38" t="s">
        <v>4197</v>
      </c>
      <c r="C23" s="60" t="s">
        <v>4062</v>
      </c>
      <c r="D23" s="67"/>
      <c r="E23" s="56">
        <v>0.9</v>
      </c>
      <c r="F23" s="56" t="s">
        <v>4060</v>
      </c>
      <c r="G23" s="166">
        <f>E23*$G$1</f>
        <v>34.200000000000003</v>
      </c>
      <c r="H23" s="166">
        <f>G23*($H$1+1)</f>
        <v>44.460000000000008</v>
      </c>
      <c r="I23" s="256">
        <f>D23*H23</f>
        <v>0</v>
      </c>
    </row>
    <row r="24" spans="1:9" ht="12" customHeight="1" collapsed="1" x14ac:dyDescent="0.35">
      <c r="A24" s="128" t="s">
        <v>4183</v>
      </c>
      <c r="B24" s="131"/>
      <c r="C24" s="132"/>
      <c r="D24" s="207"/>
      <c r="E24" s="175"/>
      <c r="F24" s="176"/>
    </row>
    <row r="25" spans="1:9" ht="12" hidden="1" customHeight="1" outlineLevel="1" x14ac:dyDescent="0.2">
      <c r="A25" s="842" t="s">
        <v>4063</v>
      </c>
      <c r="B25" s="844">
        <v>52</v>
      </c>
      <c r="C25" s="55" t="s">
        <v>2045</v>
      </c>
      <c r="D25" s="208"/>
      <c r="E25" s="49">
        <v>12</v>
      </c>
      <c r="F25" s="49" t="s">
        <v>659</v>
      </c>
      <c r="G25" s="166">
        <f>E25*$G$1</f>
        <v>456</v>
      </c>
      <c r="H25" s="166">
        <f>G25*($H$1+1)</f>
        <v>592.80000000000007</v>
      </c>
      <c r="I25" s="256">
        <f>D25*H25</f>
        <v>0</v>
      </c>
    </row>
    <row r="26" spans="1:9" ht="12" hidden="1" customHeight="1" outlineLevel="1" x14ac:dyDescent="0.2">
      <c r="A26" s="843"/>
      <c r="B26" s="845"/>
      <c r="C26" s="116" t="s">
        <v>2046</v>
      </c>
      <c r="D26" s="209"/>
      <c r="E26" s="173"/>
      <c r="F26" s="174"/>
    </row>
    <row r="27" spans="1:9" ht="12" hidden="1" customHeight="1" outlineLevel="1" x14ac:dyDescent="0.2">
      <c r="A27" s="842" t="s">
        <v>4063</v>
      </c>
      <c r="B27" s="844"/>
      <c r="C27" s="55" t="s">
        <v>2047</v>
      </c>
      <c r="D27" s="208"/>
      <c r="E27" s="49">
        <v>0.8</v>
      </c>
      <c r="F27" s="49" t="s">
        <v>4209</v>
      </c>
      <c r="G27" s="166">
        <f>E27*$G$1</f>
        <v>30.400000000000002</v>
      </c>
      <c r="H27" s="166">
        <f>G27*($H$1+1)</f>
        <v>39.520000000000003</v>
      </c>
      <c r="I27" s="256">
        <f>D27*H27</f>
        <v>0</v>
      </c>
    </row>
    <row r="28" spans="1:9" ht="12" hidden="1" customHeight="1" outlineLevel="1" x14ac:dyDescent="0.2">
      <c r="A28" s="843"/>
      <c r="B28" s="845"/>
      <c r="C28" s="36" t="s">
        <v>4210</v>
      </c>
      <c r="D28" s="210"/>
      <c r="E28" s="183"/>
      <c r="F28" s="183"/>
    </row>
    <row r="29" spans="1:9" ht="12" hidden="1" customHeight="1" outlineLevel="1" x14ac:dyDescent="0.2">
      <c r="A29" s="842" t="s">
        <v>4063</v>
      </c>
      <c r="B29" s="844" t="s">
        <v>2048</v>
      </c>
      <c r="C29" s="117" t="s">
        <v>2045</v>
      </c>
      <c r="D29" s="208"/>
      <c r="E29" s="49">
        <v>12</v>
      </c>
      <c r="F29" s="49" t="s">
        <v>659</v>
      </c>
      <c r="G29" s="166">
        <f>E29*$G$1</f>
        <v>456</v>
      </c>
      <c r="H29" s="166">
        <f>G29*($H$1+1)</f>
        <v>592.80000000000007</v>
      </c>
      <c r="I29" s="256">
        <f>D29*H29</f>
        <v>0</v>
      </c>
    </row>
    <row r="30" spans="1:9" ht="12" hidden="1" customHeight="1" outlineLevel="1" x14ac:dyDescent="0.2">
      <c r="A30" s="843"/>
      <c r="B30" s="845"/>
      <c r="C30" s="103" t="s">
        <v>2046</v>
      </c>
      <c r="D30" s="210"/>
      <c r="E30" s="183"/>
      <c r="F30" s="183"/>
    </row>
    <row r="31" spans="1:9" ht="12" hidden="1" customHeight="1" outlineLevel="1" x14ac:dyDescent="0.2">
      <c r="A31" s="842" t="s">
        <v>4063</v>
      </c>
      <c r="B31" s="844"/>
      <c r="C31" s="118" t="s">
        <v>2049</v>
      </c>
      <c r="D31" s="211"/>
      <c r="E31" s="49">
        <v>0.8</v>
      </c>
      <c r="F31" s="49" t="s">
        <v>4209</v>
      </c>
      <c r="G31" s="166">
        <f>E31*$G$1</f>
        <v>30.400000000000002</v>
      </c>
      <c r="H31" s="166">
        <f>G31*($H$1+1)</f>
        <v>39.520000000000003</v>
      </c>
      <c r="I31" s="256">
        <f>D31*H31</f>
        <v>0</v>
      </c>
    </row>
    <row r="32" spans="1:9" ht="12" hidden="1" customHeight="1" outlineLevel="1" x14ac:dyDescent="0.2">
      <c r="A32" s="843"/>
      <c r="B32" s="845"/>
      <c r="C32" s="103" t="s">
        <v>2050</v>
      </c>
      <c r="D32" s="210"/>
      <c r="E32" s="183"/>
      <c r="F32" s="183"/>
    </row>
    <row r="33" spans="1:9" ht="12" hidden="1" customHeight="1" outlineLevel="1" x14ac:dyDescent="0.2">
      <c r="A33" s="842" t="s">
        <v>4063</v>
      </c>
      <c r="B33" s="844">
        <v>215</v>
      </c>
      <c r="C33" s="117" t="s">
        <v>2045</v>
      </c>
      <c r="D33" s="208"/>
      <c r="E33" s="49">
        <v>12</v>
      </c>
      <c r="F33" s="49" t="s">
        <v>659</v>
      </c>
      <c r="G33" s="166">
        <f>E33*$G$1</f>
        <v>456</v>
      </c>
      <c r="H33" s="166">
        <f>G33*($H$1+1)</f>
        <v>592.80000000000007</v>
      </c>
      <c r="I33" s="256">
        <f>D33*H33</f>
        <v>0</v>
      </c>
    </row>
    <row r="34" spans="1:9" ht="12" hidden="1" customHeight="1" outlineLevel="1" x14ac:dyDescent="0.2">
      <c r="A34" s="843"/>
      <c r="B34" s="846"/>
      <c r="C34" s="103" t="s">
        <v>2046</v>
      </c>
      <c r="D34" s="210"/>
      <c r="E34" s="183"/>
      <c r="F34" s="183"/>
    </row>
    <row r="35" spans="1:9" ht="12" hidden="1" customHeight="1" outlineLevel="1" x14ac:dyDescent="0.2">
      <c r="A35" s="842" t="s">
        <v>4063</v>
      </c>
      <c r="B35" s="844"/>
      <c r="C35" s="118" t="s">
        <v>2051</v>
      </c>
      <c r="D35" s="211"/>
      <c r="E35" s="49">
        <v>0.8</v>
      </c>
      <c r="F35" s="49" t="s">
        <v>4209</v>
      </c>
      <c r="G35" s="166">
        <f>E35*$G$1</f>
        <v>30.400000000000002</v>
      </c>
      <c r="H35" s="166">
        <f>G35*($H$1+1)</f>
        <v>39.520000000000003</v>
      </c>
      <c r="I35" s="256">
        <f>D35*H35</f>
        <v>0</v>
      </c>
    </row>
    <row r="36" spans="1:9" ht="12" hidden="1" customHeight="1" outlineLevel="1" x14ac:dyDescent="0.2">
      <c r="A36" s="843"/>
      <c r="B36" s="846"/>
      <c r="C36" s="103" t="s">
        <v>2052</v>
      </c>
      <c r="D36" s="210"/>
      <c r="E36" s="183"/>
      <c r="F36" s="183"/>
    </row>
    <row r="37" spans="1:9" ht="12" hidden="1" customHeight="1" outlineLevel="1" x14ac:dyDescent="0.2">
      <c r="A37" s="32" t="s">
        <v>4063</v>
      </c>
      <c r="B37" s="48">
        <v>201</v>
      </c>
      <c r="C37" s="41" t="s">
        <v>2053</v>
      </c>
      <c r="D37" s="121"/>
      <c r="E37" s="49">
        <v>16</v>
      </c>
      <c r="F37" s="49" t="s">
        <v>659</v>
      </c>
      <c r="G37" s="166">
        <f>E37*$G$1</f>
        <v>608</v>
      </c>
      <c r="H37" s="166">
        <f>G37*($H$1+1)</f>
        <v>790.4</v>
      </c>
      <c r="I37" s="257">
        <f>D37*H37</f>
        <v>0</v>
      </c>
    </row>
    <row r="38" spans="1:9" ht="12" hidden="1" customHeight="1" outlineLevel="1" x14ac:dyDescent="0.2">
      <c r="A38" s="842" t="s">
        <v>4063</v>
      </c>
      <c r="B38" s="844"/>
      <c r="C38" s="118" t="s">
        <v>2054</v>
      </c>
      <c r="D38" s="208"/>
      <c r="E38" s="49">
        <v>0.8</v>
      </c>
      <c r="F38" s="49" t="s">
        <v>4209</v>
      </c>
      <c r="G38" s="166">
        <f>E38*$G$1</f>
        <v>30.400000000000002</v>
      </c>
      <c r="H38" s="166">
        <f>G38*($H$1+1)</f>
        <v>39.520000000000003</v>
      </c>
      <c r="I38" s="258">
        <f>D38*H38</f>
        <v>0</v>
      </c>
    </row>
    <row r="39" spans="1:9" ht="12" hidden="1" customHeight="1" outlineLevel="1" x14ac:dyDescent="0.2">
      <c r="A39" s="843"/>
      <c r="B39" s="845"/>
      <c r="C39" s="103" t="s">
        <v>4211</v>
      </c>
      <c r="D39" s="210"/>
      <c r="E39" s="183"/>
      <c r="F39" s="183"/>
    </row>
    <row r="40" spans="1:9" ht="12" hidden="1" customHeight="1" outlineLevel="1" x14ac:dyDescent="0.2">
      <c r="A40" s="31" t="s">
        <v>4212</v>
      </c>
      <c r="B40" s="38">
        <v>3530</v>
      </c>
      <c r="C40" s="118" t="s">
        <v>2055</v>
      </c>
      <c r="D40" s="211"/>
      <c r="E40" s="40">
        <v>13.86</v>
      </c>
      <c r="F40" s="40" t="s">
        <v>659</v>
      </c>
      <c r="G40" s="166">
        <f>E40*$G$1</f>
        <v>526.67999999999995</v>
      </c>
      <c r="H40" s="166">
        <f>G40*($H$1+1)</f>
        <v>684.68399999999997</v>
      </c>
      <c r="I40" s="256">
        <f>D40*H40</f>
        <v>0</v>
      </c>
    </row>
    <row r="41" spans="1:9" ht="12" hidden="1" customHeight="1" outlineLevel="1" x14ac:dyDescent="0.2">
      <c r="A41" s="31" t="s">
        <v>4212</v>
      </c>
      <c r="B41" s="38">
        <v>3540</v>
      </c>
      <c r="C41" s="41" t="s">
        <v>2056</v>
      </c>
      <c r="D41" s="121"/>
      <c r="E41" s="40">
        <v>12</v>
      </c>
      <c r="F41" s="40" t="s">
        <v>659</v>
      </c>
      <c r="G41" s="166">
        <f>E41*$G$1</f>
        <v>456</v>
      </c>
      <c r="H41" s="166">
        <f>G41*($H$1+1)</f>
        <v>592.80000000000007</v>
      </c>
      <c r="I41" s="256">
        <f>D41*H41</f>
        <v>0</v>
      </c>
    </row>
    <row r="42" spans="1:9" ht="12" hidden="1" customHeight="1" outlineLevel="1" x14ac:dyDescent="0.2">
      <c r="A42" s="842" t="s">
        <v>4212</v>
      </c>
      <c r="B42" s="844">
        <v>3545</v>
      </c>
      <c r="C42" s="118" t="s">
        <v>2057</v>
      </c>
      <c r="D42" s="211"/>
      <c r="E42" s="49">
        <v>8</v>
      </c>
      <c r="F42" s="49" t="s">
        <v>659</v>
      </c>
      <c r="G42" s="166">
        <f>E42*$G$1</f>
        <v>304</v>
      </c>
      <c r="H42" s="166">
        <f>G42*($H$1+1)</f>
        <v>395.2</v>
      </c>
      <c r="I42" s="256">
        <f>D42*H42</f>
        <v>0</v>
      </c>
    </row>
    <row r="43" spans="1:9" ht="12" hidden="1" customHeight="1" outlineLevel="1" x14ac:dyDescent="0.2">
      <c r="A43" s="843"/>
      <c r="B43" s="846"/>
      <c r="C43" s="103" t="s">
        <v>2058</v>
      </c>
      <c r="D43" s="210"/>
      <c r="E43" s="183"/>
      <c r="F43" s="183"/>
    </row>
    <row r="44" spans="1:9" ht="12" hidden="1" customHeight="1" outlineLevel="1" x14ac:dyDescent="0.2">
      <c r="A44" s="842" t="s">
        <v>2871</v>
      </c>
      <c r="B44" s="844">
        <v>3545</v>
      </c>
      <c r="C44" s="118" t="s">
        <v>2057</v>
      </c>
      <c r="D44" s="211"/>
      <c r="E44" s="49">
        <v>8</v>
      </c>
      <c r="F44" s="49" t="s">
        <v>659</v>
      </c>
      <c r="G44" s="166">
        <f>E44*$G$1</f>
        <v>304</v>
      </c>
      <c r="H44" s="166">
        <f>G44*($H$1+1)</f>
        <v>395.2</v>
      </c>
      <c r="I44" s="256">
        <f>D44*H44</f>
        <v>0</v>
      </c>
    </row>
    <row r="45" spans="1:9" ht="12" hidden="1" customHeight="1" outlineLevel="1" x14ac:dyDescent="0.2">
      <c r="A45" s="843"/>
      <c r="B45" s="845"/>
      <c r="C45" s="103" t="s">
        <v>2059</v>
      </c>
      <c r="D45" s="210"/>
      <c r="E45" s="183"/>
      <c r="F45" s="183"/>
    </row>
    <row r="46" spans="1:9" ht="12" hidden="1" customHeight="1" outlineLevel="1" x14ac:dyDescent="0.2">
      <c r="A46" s="842" t="s">
        <v>4212</v>
      </c>
      <c r="B46" s="844"/>
      <c r="C46" s="118" t="s">
        <v>58</v>
      </c>
      <c r="D46" s="211"/>
      <c r="E46" s="49">
        <v>0.49</v>
      </c>
      <c r="F46" s="49" t="s">
        <v>4209</v>
      </c>
      <c r="G46" s="166">
        <f>E46*$G$1</f>
        <v>18.62</v>
      </c>
      <c r="H46" s="166">
        <f>G46*($H$1+1)</f>
        <v>24.206000000000003</v>
      </c>
      <c r="I46" s="256">
        <f>D46*H46</f>
        <v>0</v>
      </c>
    </row>
    <row r="47" spans="1:9" ht="12" hidden="1" customHeight="1" outlineLevel="1" x14ac:dyDescent="0.2">
      <c r="A47" s="847"/>
      <c r="B47" s="848"/>
      <c r="C47" s="118" t="s">
        <v>2060</v>
      </c>
      <c r="D47" s="212"/>
      <c r="E47" s="184"/>
      <c r="F47" s="184"/>
    </row>
    <row r="48" spans="1:9" ht="12" hidden="1" customHeight="1" outlineLevel="1" x14ac:dyDescent="0.2">
      <c r="A48" s="843"/>
      <c r="B48" s="845"/>
      <c r="C48" s="103" t="s">
        <v>2061</v>
      </c>
      <c r="D48" s="213"/>
      <c r="E48" s="172"/>
      <c r="F48" s="172"/>
    </row>
    <row r="49" spans="1:9" ht="12" hidden="1" customHeight="1" outlineLevel="1" x14ac:dyDescent="0.2">
      <c r="A49" s="842" t="s">
        <v>4212</v>
      </c>
      <c r="B49" s="844"/>
      <c r="C49" s="118" t="s">
        <v>2062</v>
      </c>
      <c r="D49" s="211"/>
      <c r="E49" s="49">
        <v>0.41</v>
      </c>
      <c r="F49" s="49" t="s">
        <v>4209</v>
      </c>
      <c r="G49" s="166">
        <f>E49*$G$1</f>
        <v>15.579999999999998</v>
      </c>
      <c r="H49" s="166">
        <f>G49*($H$1+1)</f>
        <v>20.253999999999998</v>
      </c>
      <c r="I49" s="256">
        <f>D49*H49</f>
        <v>0</v>
      </c>
    </row>
    <row r="50" spans="1:9" ht="12" hidden="1" customHeight="1" outlineLevel="1" x14ac:dyDescent="0.2">
      <c r="A50" s="843"/>
      <c r="B50" s="845"/>
      <c r="C50" s="103" t="s">
        <v>4211</v>
      </c>
      <c r="D50" s="210"/>
      <c r="E50" s="183"/>
      <c r="F50" s="183"/>
    </row>
    <row r="51" spans="1:9" ht="12" hidden="1" customHeight="1" outlineLevel="1" x14ac:dyDescent="0.2">
      <c r="A51" s="842" t="s">
        <v>4212</v>
      </c>
      <c r="B51" s="844"/>
      <c r="C51" s="118" t="s">
        <v>2063</v>
      </c>
      <c r="D51" s="211"/>
      <c r="E51" s="49">
        <v>0.41</v>
      </c>
      <c r="F51" s="49" t="s">
        <v>4209</v>
      </c>
      <c r="G51" s="166">
        <f>E51*$G$1</f>
        <v>15.579999999999998</v>
      </c>
      <c r="H51" s="166">
        <f>G51*($H$1+1)</f>
        <v>20.253999999999998</v>
      </c>
      <c r="I51" s="256">
        <f>D51*H51</f>
        <v>0</v>
      </c>
    </row>
    <row r="52" spans="1:9" ht="12" hidden="1" customHeight="1" outlineLevel="1" x14ac:dyDescent="0.2">
      <c r="A52" s="843"/>
      <c r="B52" s="846"/>
      <c r="C52" s="103" t="s">
        <v>2061</v>
      </c>
      <c r="D52" s="210"/>
      <c r="E52" s="183"/>
      <c r="F52" s="183"/>
    </row>
    <row r="53" spans="1:9" ht="12" hidden="1" customHeight="1" outlineLevel="1" x14ac:dyDescent="0.2">
      <c r="A53" s="33" t="s">
        <v>2871</v>
      </c>
      <c r="B53" s="38" t="s">
        <v>4213</v>
      </c>
      <c r="C53" s="41" t="s">
        <v>2064</v>
      </c>
      <c r="D53" s="214"/>
      <c r="E53" s="53">
        <v>19</v>
      </c>
      <c r="F53" s="53" t="s">
        <v>659</v>
      </c>
      <c r="G53" s="166">
        <f t="shared" ref="G53:G60" si="1">E53*$G$1</f>
        <v>722</v>
      </c>
      <c r="H53" s="166">
        <f t="shared" ref="H53:H60" si="2">G53*($H$1+1)</f>
        <v>938.6</v>
      </c>
      <c r="I53" s="256">
        <f t="shared" ref="I53:I60" si="3">D53*H53</f>
        <v>0</v>
      </c>
    </row>
    <row r="54" spans="1:9" ht="12" hidden="1" customHeight="1" outlineLevel="1" x14ac:dyDescent="0.2">
      <c r="A54" s="31" t="s">
        <v>2871</v>
      </c>
      <c r="B54" s="38" t="s">
        <v>4214</v>
      </c>
      <c r="C54" s="103" t="s">
        <v>2678</v>
      </c>
      <c r="D54" s="214"/>
      <c r="E54" s="42">
        <v>0.67</v>
      </c>
      <c r="F54" s="40" t="s">
        <v>4209</v>
      </c>
      <c r="G54" s="166">
        <f t="shared" si="1"/>
        <v>25.46</v>
      </c>
      <c r="H54" s="166">
        <f t="shared" si="2"/>
        <v>33.097999999999999</v>
      </c>
      <c r="I54" s="256">
        <f t="shared" si="3"/>
        <v>0</v>
      </c>
    </row>
    <row r="55" spans="1:9" ht="12" hidden="1" customHeight="1" outlineLevel="1" x14ac:dyDescent="0.2">
      <c r="A55" s="31" t="s">
        <v>2871</v>
      </c>
      <c r="B55" s="38" t="s">
        <v>4216</v>
      </c>
      <c r="C55" s="41" t="s">
        <v>2979</v>
      </c>
      <c r="D55" s="121"/>
      <c r="E55" s="42">
        <v>1.2</v>
      </c>
      <c r="F55" s="40" t="s">
        <v>659</v>
      </c>
      <c r="G55" s="166">
        <f t="shared" si="1"/>
        <v>45.6</v>
      </c>
      <c r="H55" s="166">
        <f t="shared" si="2"/>
        <v>59.28</v>
      </c>
      <c r="I55" s="256">
        <f t="shared" si="3"/>
        <v>0</v>
      </c>
    </row>
    <row r="56" spans="1:9" ht="12" hidden="1" customHeight="1" outlineLevel="1" x14ac:dyDescent="0.2">
      <c r="A56" s="31" t="s">
        <v>2871</v>
      </c>
      <c r="B56" s="38" t="s">
        <v>4215</v>
      </c>
      <c r="C56" s="41" t="s">
        <v>2980</v>
      </c>
      <c r="D56" s="121"/>
      <c r="E56" s="42">
        <v>1.2</v>
      </c>
      <c r="F56" s="40" t="s">
        <v>659</v>
      </c>
      <c r="G56" s="166">
        <f t="shared" si="1"/>
        <v>45.6</v>
      </c>
      <c r="H56" s="166">
        <f t="shared" si="2"/>
        <v>59.28</v>
      </c>
      <c r="I56" s="256">
        <f t="shared" si="3"/>
        <v>0</v>
      </c>
    </row>
    <row r="57" spans="1:9" ht="12" hidden="1" customHeight="1" outlineLevel="1" x14ac:dyDescent="0.2">
      <c r="A57" s="31" t="s">
        <v>2871</v>
      </c>
      <c r="B57" s="38" t="s">
        <v>4217</v>
      </c>
      <c r="C57" s="41" t="s">
        <v>2679</v>
      </c>
      <c r="D57" s="121"/>
      <c r="E57" s="40">
        <v>38</v>
      </c>
      <c r="F57" s="40" t="s">
        <v>659</v>
      </c>
      <c r="G57" s="166">
        <f t="shared" si="1"/>
        <v>1444</v>
      </c>
      <c r="H57" s="166">
        <f t="shared" si="2"/>
        <v>1877.2</v>
      </c>
      <c r="I57" s="256">
        <f t="shared" si="3"/>
        <v>0</v>
      </c>
    </row>
    <row r="58" spans="1:9" ht="12" hidden="1" customHeight="1" outlineLevel="1" x14ac:dyDescent="0.2">
      <c r="A58" s="31" t="s">
        <v>2871</v>
      </c>
      <c r="B58" s="38" t="s">
        <v>4218</v>
      </c>
      <c r="C58" s="41" t="s">
        <v>2680</v>
      </c>
      <c r="D58" s="121"/>
      <c r="E58" s="42">
        <v>0.76</v>
      </c>
      <c r="F58" s="40" t="s">
        <v>4209</v>
      </c>
      <c r="G58" s="166">
        <f t="shared" si="1"/>
        <v>28.88</v>
      </c>
      <c r="H58" s="166">
        <f t="shared" si="2"/>
        <v>37.543999999999997</v>
      </c>
      <c r="I58" s="256">
        <f t="shared" si="3"/>
        <v>0</v>
      </c>
    </row>
    <row r="59" spans="1:9" ht="12" hidden="1" customHeight="1" outlineLevel="1" x14ac:dyDescent="0.2">
      <c r="A59" s="31" t="s">
        <v>2871</v>
      </c>
      <c r="B59" s="38" t="s">
        <v>4220</v>
      </c>
      <c r="C59" s="41" t="s">
        <v>2981</v>
      </c>
      <c r="D59" s="121"/>
      <c r="E59" s="42">
        <v>1.4</v>
      </c>
      <c r="F59" s="40" t="s">
        <v>659</v>
      </c>
      <c r="G59" s="166">
        <f t="shared" si="1"/>
        <v>53.199999999999996</v>
      </c>
      <c r="H59" s="166">
        <f t="shared" si="2"/>
        <v>69.16</v>
      </c>
      <c r="I59" s="256">
        <f t="shared" si="3"/>
        <v>0</v>
      </c>
    </row>
    <row r="60" spans="1:9" ht="12" hidden="1" customHeight="1" outlineLevel="1" x14ac:dyDescent="0.2">
      <c r="A60" s="31" t="s">
        <v>2871</v>
      </c>
      <c r="B60" s="38" t="s">
        <v>4219</v>
      </c>
      <c r="C60" s="41" t="s">
        <v>2982</v>
      </c>
      <c r="D60" s="121"/>
      <c r="E60" s="42">
        <v>1.4</v>
      </c>
      <c r="F60" s="40" t="s">
        <v>659</v>
      </c>
      <c r="G60" s="166">
        <f t="shared" si="1"/>
        <v>53.199999999999996</v>
      </c>
      <c r="H60" s="166">
        <f t="shared" si="2"/>
        <v>69.16</v>
      </c>
      <c r="I60" s="256">
        <f t="shared" si="3"/>
        <v>0</v>
      </c>
    </row>
    <row r="61" spans="1:9" ht="12" customHeight="1" collapsed="1" x14ac:dyDescent="0.25">
      <c r="A61" s="128" t="s">
        <v>2681</v>
      </c>
      <c r="B61" s="133"/>
      <c r="C61" s="134"/>
      <c r="D61" s="215"/>
      <c r="E61" s="202"/>
      <c r="F61" s="203"/>
    </row>
    <row r="62" spans="1:9" ht="12" hidden="1" customHeight="1" outlineLevel="1" x14ac:dyDescent="0.2">
      <c r="A62" s="31" t="s">
        <v>2878</v>
      </c>
      <c r="B62" s="38" t="s">
        <v>2872</v>
      </c>
      <c r="C62" s="70" t="s">
        <v>2682</v>
      </c>
      <c r="D62" s="38"/>
      <c r="E62" s="40">
        <v>27.9</v>
      </c>
      <c r="F62" s="40" t="s">
        <v>659</v>
      </c>
      <c r="G62" s="166">
        <f t="shared" ref="G62:G68" si="4">E62*$G$1</f>
        <v>1060.2</v>
      </c>
      <c r="H62" s="166">
        <f t="shared" ref="H62:H68" si="5">G62*($H$1+1)</f>
        <v>1378.2600000000002</v>
      </c>
      <c r="I62" s="256">
        <f t="shared" ref="I62:I68" si="6">D62*H62</f>
        <v>0</v>
      </c>
    </row>
    <row r="63" spans="1:9" ht="12" hidden="1" customHeight="1" outlineLevel="1" x14ac:dyDescent="0.2">
      <c r="A63" s="31" t="s">
        <v>2878</v>
      </c>
      <c r="B63" s="38" t="s">
        <v>2873</v>
      </c>
      <c r="C63" s="70" t="s">
        <v>2683</v>
      </c>
      <c r="D63" s="38"/>
      <c r="E63" s="40">
        <v>26.6</v>
      </c>
      <c r="F63" s="40" t="s">
        <v>659</v>
      </c>
      <c r="G63" s="166">
        <f t="shared" si="4"/>
        <v>1010.8000000000001</v>
      </c>
      <c r="H63" s="166">
        <f t="shared" si="5"/>
        <v>1314.0400000000002</v>
      </c>
      <c r="I63" s="256">
        <f t="shared" si="6"/>
        <v>0</v>
      </c>
    </row>
    <row r="64" spans="1:9" ht="12" hidden="1" customHeight="1" outlineLevel="1" x14ac:dyDescent="0.2">
      <c r="A64" s="31" t="s">
        <v>2878</v>
      </c>
      <c r="B64" s="38" t="s">
        <v>2684</v>
      </c>
      <c r="C64" s="41" t="s">
        <v>2685</v>
      </c>
      <c r="D64" s="121"/>
      <c r="E64" s="40">
        <v>0.72</v>
      </c>
      <c r="F64" s="40" t="s">
        <v>659</v>
      </c>
      <c r="G64" s="166">
        <f t="shared" si="4"/>
        <v>27.36</v>
      </c>
      <c r="H64" s="166">
        <f t="shared" si="5"/>
        <v>35.567999999999998</v>
      </c>
      <c r="I64" s="256">
        <f t="shared" si="6"/>
        <v>0</v>
      </c>
    </row>
    <row r="65" spans="1:9" ht="12" hidden="1" customHeight="1" outlineLevel="1" x14ac:dyDescent="0.2">
      <c r="A65" s="31" t="s">
        <v>2878</v>
      </c>
      <c r="B65" s="38" t="s">
        <v>2874</v>
      </c>
      <c r="C65" s="41" t="s">
        <v>2686</v>
      </c>
      <c r="D65" s="121"/>
      <c r="E65" s="40">
        <v>0.38</v>
      </c>
      <c r="F65" s="40" t="s">
        <v>659</v>
      </c>
      <c r="G65" s="166">
        <f t="shared" si="4"/>
        <v>14.44</v>
      </c>
      <c r="H65" s="166">
        <f t="shared" si="5"/>
        <v>18.771999999999998</v>
      </c>
      <c r="I65" s="256">
        <f t="shared" si="6"/>
        <v>0</v>
      </c>
    </row>
    <row r="66" spans="1:9" ht="12" hidden="1" customHeight="1" outlineLevel="1" x14ac:dyDescent="0.2">
      <c r="A66" s="31" t="s">
        <v>2878</v>
      </c>
      <c r="B66" s="38" t="s">
        <v>2875</v>
      </c>
      <c r="C66" s="41" t="s">
        <v>2687</v>
      </c>
      <c r="D66" s="121"/>
      <c r="E66" s="40">
        <v>0.56000000000000005</v>
      </c>
      <c r="F66" s="40" t="s">
        <v>659</v>
      </c>
      <c r="G66" s="166">
        <f t="shared" si="4"/>
        <v>21.28</v>
      </c>
      <c r="H66" s="166">
        <f t="shared" si="5"/>
        <v>27.664000000000001</v>
      </c>
      <c r="I66" s="256">
        <f t="shared" si="6"/>
        <v>0</v>
      </c>
    </row>
    <row r="67" spans="1:9" ht="12" hidden="1" customHeight="1" outlineLevel="1" x14ac:dyDescent="0.2">
      <c r="A67" s="31" t="s">
        <v>2878</v>
      </c>
      <c r="B67" s="38" t="s">
        <v>2876</v>
      </c>
      <c r="C67" s="41" t="s">
        <v>2688</v>
      </c>
      <c r="D67" s="121"/>
      <c r="E67" s="40">
        <v>0.5</v>
      </c>
      <c r="F67" s="40" t="s">
        <v>659</v>
      </c>
      <c r="G67" s="166">
        <f t="shared" si="4"/>
        <v>19</v>
      </c>
      <c r="H67" s="166">
        <f t="shared" si="5"/>
        <v>24.7</v>
      </c>
      <c r="I67" s="256">
        <f t="shared" si="6"/>
        <v>0</v>
      </c>
    </row>
    <row r="68" spans="1:9" ht="12" hidden="1" customHeight="1" outlineLevel="1" x14ac:dyDescent="0.2">
      <c r="A68" s="31" t="s">
        <v>2878</v>
      </c>
      <c r="B68" s="38" t="s">
        <v>2877</v>
      </c>
      <c r="C68" s="41" t="s">
        <v>2689</v>
      </c>
      <c r="D68" s="121"/>
      <c r="E68" s="40">
        <v>0.52</v>
      </c>
      <c r="F68" s="40" t="s">
        <v>4060</v>
      </c>
      <c r="G68" s="166">
        <f t="shared" si="4"/>
        <v>19.760000000000002</v>
      </c>
      <c r="H68" s="166">
        <f t="shared" si="5"/>
        <v>25.688000000000002</v>
      </c>
      <c r="I68" s="256">
        <f t="shared" si="6"/>
        <v>0</v>
      </c>
    </row>
    <row r="69" spans="1:9" s="135" customFormat="1" ht="12" customHeight="1" collapsed="1" x14ac:dyDescent="0.25">
      <c r="A69" s="128" t="s">
        <v>2690</v>
      </c>
      <c r="B69" s="129"/>
      <c r="C69" s="130"/>
      <c r="D69" s="206"/>
      <c r="E69" s="200"/>
      <c r="F69" s="201"/>
      <c r="G69" s="168"/>
      <c r="H69" s="168"/>
      <c r="I69" s="255"/>
    </row>
    <row r="70" spans="1:9" ht="12" hidden="1" customHeight="1" outlineLevel="1" x14ac:dyDescent="0.2">
      <c r="A70" s="842" t="s">
        <v>2691</v>
      </c>
      <c r="B70" s="844" t="s">
        <v>2879</v>
      </c>
      <c r="C70" s="119" t="s">
        <v>2692</v>
      </c>
      <c r="D70" s="216"/>
      <c r="E70" s="49">
        <v>11.75</v>
      </c>
      <c r="F70" s="49" t="s">
        <v>659</v>
      </c>
      <c r="G70" s="166">
        <f>E70*$G$1</f>
        <v>446.5</v>
      </c>
      <c r="H70" s="166">
        <f>G70*($H$1+1)</f>
        <v>580.45000000000005</v>
      </c>
      <c r="I70" s="256">
        <f>D70*H70</f>
        <v>0</v>
      </c>
    </row>
    <row r="71" spans="1:9" ht="12" hidden="1" customHeight="1" outlineLevel="1" x14ac:dyDescent="0.2">
      <c r="A71" s="843"/>
      <c r="B71" s="845"/>
      <c r="C71" s="37" t="s">
        <v>2693</v>
      </c>
      <c r="D71" s="210"/>
      <c r="E71" s="183"/>
      <c r="F71" s="183"/>
    </row>
    <row r="72" spans="1:9" ht="12" hidden="1" customHeight="1" outlineLevel="1" x14ac:dyDescent="0.2">
      <c r="A72" s="842" t="s">
        <v>2691</v>
      </c>
      <c r="B72" s="844" t="s">
        <v>4442</v>
      </c>
      <c r="C72" s="119" t="s">
        <v>2692</v>
      </c>
      <c r="D72" s="216"/>
      <c r="E72" s="49">
        <v>11.75</v>
      </c>
      <c r="F72" s="49" t="s">
        <v>659</v>
      </c>
      <c r="G72" s="166">
        <f>E72*$G$1</f>
        <v>446.5</v>
      </c>
      <c r="H72" s="166">
        <f>G72*($H$1+1)</f>
        <v>580.45000000000005</v>
      </c>
      <c r="I72" s="256">
        <f>D72*H72</f>
        <v>0</v>
      </c>
    </row>
    <row r="73" spans="1:9" ht="12" hidden="1" customHeight="1" outlineLevel="1" x14ac:dyDescent="0.2">
      <c r="A73" s="843"/>
      <c r="B73" s="845"/>
      <c r="C73" s="37" t="s">
        <v>2694</v>
      </c>
      <c r="D73" s="210"/>
      <c r="E73" s="183"/>
      <c r="F73" s="183"/>
    </row>
    <row r="74" spans="1:9" ht="12" hidden="1" customHeight="1" outlineLevel="1" x14ac:dyDescent="0.2">
      <c r="A74" s="31" t="s">
        <v>2691</v>
      </c>
      <c r="B74" s="38"/>
      <c r="C74" s="41" t="s">
        <v>2695</v>
      </c>
      <c r="D74" s="214"/>
      <c r="E74" s="105">
        <v>0.32</v>
      </c>
      <c r="F74" s="40" t="s">
        <v>659</v>
      </c>
      <c r="G74" s="166">
        <f>E74*$G$1</f>
        <v>12.16</v>
      </c>
      <c r="H74" s="166">
        <f>G74*($H$1+1)</f>
        <v>15.808000000000002</v>
      </c>
      <c r="I74" s="256">
        <f>D74*H74</f>
        <v>0</v>
      </c>
    </row>
    <row r="75" spans="1:9" ht="12" hidden="1" customHeight="1" outlineLevel="1" x14ac:dyDescent="0.2">
      <c r="A75" s="31" t="s">
        <v>2691</v>
      </c>
      <c r="B75" s="38"/>
      <c r="C75" s="41" t="s">
        <v>2696</v>
      </c>
      <c r="D75" s="121"/>
      <c r="E75" s="42">
        <v>0.24</v>
      </c>
      <c r="F75" s="40" t="s">
        <v>659</v>
      </c>
      <c r="G75" s="166">
        <f>E75*$G$1</f>
        <v>9.1199999999999992</v>
      </c>
      <c r="H75" s="166">
        <f>G75*($H$1+1)</f>
        <v>11.856</v>
      </c>
      <c r="I75" s="256">
        <f>D75*H75</f>
        <v>0</v>
      </c>
    </row>
    <row r="76" spans="1:9" ht="12" hidden="1" customHeight="1" outlineLevel="1" x14ac:dyDescent="0.2">
      <c r="A76" s="31" t="s">
        <v>2691</v>
      </c>
      <c r="B76" s="38"/>
      <c r="C76" s="41" t="s">
        <v>2697</v>
      </c>
      <c r="D76" s="121"/>
      <c r="E76" s="42">
        <v>0.32</v>
      </c>
      <c r="F76" s="40" t="s">
        <v>659</v>
      </c>
      <c r="G76" s="166">
        <f>E76*$G$1</f>
        <v>12.16</v>
      </c>
      <c r="H76" s="166">
        <f>G76*($H$1+1)</f>
        <v>15.808000000000002</v>
      </c>
      <c r="I76" s="256">
        <f>D76*H76</f>
        <v>0</v>
      </c>
    </row>
    <row r="77" spans="1:9" ht="12" hidden="1" customHeight="1" outlineLevel="1" x14ac:dyDescent="0.2">
      <c r="A77" s="31" t="s">
        <v>2691</v>
      </c>
      <c r="B77" s="38"/>
      <c r="C77" s="41" t="s">
        <v>2698</v>
      </c>
      <c r="D77" s="121"/>
      <c r="E77" s="42">
        <v>0.16</v>
      </c>
      <c r="F77" s="40" t="s">
        <v>659</v>
      </c>
      <c r="G77" s="166">
        <f>E77*$G$1</f>
        <v>6.08</v>
      </c>
      <c r="H77" s="166">
        <f>G77*($H$1+1)</f>
        <v>7.9040000000000008</v>
      </c>
      <c r="I77" s="256">
        <f>D77*H77</f>
        <v>0</v>
      </c>
    </row>
    <row r="78" spans="1:9" ht="12" customHeight="1" collapsed="1" x14ac:dyDescent="0.2">
      <c r="A78" s="125" t="s">
        <v>2699</v>
      </c>
      <c r="B78" s="136"/>
      <c r="C78" s="137"/>
      <c r="D78" s="217"/>
      <c r="E78" s="199"/>
      <c r="F78" s="199"/>
    </row>
    <row r="79" spans="1:9" ht="12" hidden="1" customHeight="1" outlineLevel="1" x14ac:dyDescent="0.2">
      <c r="A79" s="31" t="s">
        <v>2999</v>
      </c>
      <c r="B79" s="38"/>
      <c r="C79" s="41" t="s">
        <v>2700</v>
      </c>
      <c r="D79" s="121"/>
      <c r="E79" s="40">
        <v>9.4</v>
      </c>
      <c r="F79" s="40" t="s">
        <v>659</v>
      </c>
      <c r="G79" s="166">
        <f t="shared" ref="G79:G96" si="7">E79*$G$1</f>
        <v>357.2</v>
      </c>
      <c r="H79" s="166">
        <f t="shared" ref="H79:H96" si="8">G79*($H$1+1)</f>
        <v>464.36</v>
      </c>
      <c r="I79" s="256">
        <f t="shared" ref="I79:I97" si="9">D79*H79</f>
        <v>0</v>
      </c>
    </row>
    <row r="80" spans="1:9" ht="12" hidden="1" customHeight="1" outlineLevel="1" x14ac:dyDescent="0.2">
      <c r="A80" s="31" t="s">
        <v>2999</v>
      </c>
      <c r="B80" s="38"/>
      <c r="C80" s="41" t="s">
        <v>2701</v>
      </c>
      <c r="D80" s="121"/>
      <c r="E80" s="40">
        <v>10.8</v>
      </c>
      <c r="F80" s="40" t="s">
        <v>659</v>
      </c>
      <c r="G80" s="166">
        <f t="shared" si="7"/>
        <v>410.40000000000003</v>
      </c>
      <c r="H80" s="166">
        <f t="shared" si="8"/>
        <v>533.5200000000001</v>
      </c>
      <c r="I80" s="256">
        <f t="shared" si="9"/>
        <v>0</v>
      </c>
    </row>
    <row r="81" spans="1:9" ht="12" hidden="1" customHeight="1" outlineLevel="1" x14ac:dyDescent="0.2">
      <c r="A81" s="31" t="s">
        <v>2999</v>
      </c>
      <c r="B81" s="38"/>
      <c r="C81" s="41" t="s">
        <v>2702</v>
      </c>
      <c r="D81" s="121"/>
      <c r="E81" s="40">
        <v>14.2</v>
      </c>
      <c r="F81" s="40" t="s">
        <v>659</v>
      </c>
      <c r="G81" s="166">
        <f t="shared" si="7"/>
        <v>539.6</v>
      </c>
      <c r="H81" s="166">
        <f t="shared" si="8"/>
        <v>701.48</v>
      </c>
      <c r="I81" s="256">
        <f t="shared" si="9"/>
        <v>0</v>
      </c>
    </row>
    <row r="82" spans="1:9" ht="12" hidden="1" customHeight="1" outlineLevel="1" x14ac:dyDescent="0.2">
      <c r="A82" s="31" t="s">
        <v>4443</v>
      </c>
      <c r="B82" s="38"/>
      <c r="C82" s="41" t="s">
        <v>2703</v>
      </c>
      <c r="D82" s="121"/>
      <c r="E82" s="40">
        <v>12.8</v>
      </c>
      <c r="F82" s="40" t="s">
        <v>659</v>
      </c>
      <c r="G82" s="166">
        <f t="shared" si="7"/>
        <v>486.40000000000003</v>
      </c>
      <c r="H82" s="166">
        <f t="shared" si="8"/>
        <v>632.32000000000005</v>
      </c>
      <c r="I82" s="256">
        <f t="shared" si="9"/>
        <v>0</v>
      </c>
    </row>
    <row r="83" spans="1:9" ht="12" hidden="1" customHeight="1" outlineLevel="1" x14ac:dyDescent="0.2">
      <c r="A83" s="31" t="s">
        <v>4443</v>
      </c>
      <c r="B83" s="38"/>
      <c r="C83" s="41" t="s">
        <v>2704</v>
      </c>
      <c r="D83" s="121"/>
      <c r="E83" s="40">
        <v>15.48</v>
      </c>
      <c r="F83" s="40" t="s">
        <v>659</v>
      </c>
      <c r="G83" s="166">
        <f t="shared" si="7"/>
        <v>588.24</v>
      </c>
      <c r="H83" s="166">
        <f t="shared" si="8"/>
        <v>764.71199999999999</v>
      </c>
      <c r="I83" s="256">
        <f t="shared" si="9"/>
        <v>0</v>
      </c>
    </row>
    <row r="84" spans="1:9" ht="12" hidden="1" customHeight="1" outlineLevel="1" x14ac:dyDescent="0.2">
      <c r="A84" s="31" t="s">
        <v>4443</v>
      </c>
      <c r="B84" s="38"/>
      <c r="C84" s="41" t="s">
        <v>2705</v>
      </c>
      <c r="D84" s="121"/>
      <c r="E84" s="40">
        <v>17.68</v>
      </c>
      <c r="F84" s="40" t="s">
        <v>659</v>
      </c>
      <c r="G84" s="166">
        <f t="shared" si="7"/>
        <v>671.84</v>
      </c>
      <c r="H84" s="166">
        <f t="shared" si="8"/>
        <v>873.39200000000005</v>
      </c>
      <c r="I84" s="256">
        <f t="shared" si="9"/>
        <v>0</v>
      </c>
    </row>
    <row r="85" spans="1:9" ht="12" hidden="1" customHeight="1" outlineLevel="1" x14ac:dyDescent="0.2">
      <c r="A85" s="31" t="s">
        <v>2999</v>
      </c>
      <c r="B85" s="38"/>
      <c r="C85" s="41" t="s">
        <v>2703</v>
      </c>
      <c r="D85" s="121"/>
      <c r="E85" s="40">
        <v>12.8</v>
      </c>
      <c r="F85" s="40" t="s">
        <v>659</v>
      </c>
      <c r="G85" s="166">
        <f t="shared" si="7"/>
        <v>486.40000000000003</v>
      </c>
      <c r="H85" s="166">
        <f t="shared" si="8"/>
        <v>632.32000000000005</v>
      </c>
      <c r="I85" s="256">
        <f t="shared" si="9"/>
        <v>0</v>
      </c>
    </row>
    <row r="86" spans="1:9" ht="12" hidden="1" customHeight="1" outlineLevel="1" x14ac:dyDescent="0.2">
      <c r="A86" s="31" t="s">
        <v>2999</v>
      </c>
      <c r="B86" s="38"/>
      <c r="C86" s="41" t="s">
        <v>2704</v>
      </c>
      <c r="D86" s="121"/>
      <c r="E86" s="40">
        <v>15.48</v>
      </c>
      <c r="F86" s="40" t="s">
        <v>659</v>
      </c>
      <c r="G86" s="166">
        <f t="shared" si="7"/>
        <v>588.24</v>
      </c>
      <c r="H86" s="166">
        <f t="shared" si="8"/>
        <v>764.71199999999999</v>
      </c>
      <c r="I86" s="256">
        <f t="shared" si="9"/>
        <v>0</v>
      </c>
    </row>
    <row r="87" spans="1:9" ht="12" hidden="1" customHeight="1" outlineLevel="1" x14ac:dyDescent="0.2">
      <c r="A87" s="31" t="s">
        <v>2999</v>
      </c>
      <c r="B87" s="38"/>
      <c r="C87" s="41" t="s">
        <v>2705</v>
      </c>
      <c r="D87" s="121"/>
      <c r="E87" s="40">
        <v>17.68</v>
      </c>
      <c r="F87" s="40" t="s">
        <v>659</v>
      </c>
      <c r="G87" s="166">
        <f t="shared" si="7"/>
        <v>671.84</v>
      </c>
      <c r="H87" s="166">
        <f t="shared" si="8"/>
        <v>873.39200000000005</v>
      </c>
      <c r="I87" s="256">
        <f t="shared" si="9"/>
        <v>0</v>
      </c>
    </row>
    <row r="88" spans="1:9" ht="12" hidden="1" customHeight="1" outlineLevel="1" x14ac:dyDescent="0.2">
      <c r="A88" s="31" t="s">
        <v>2999</v>
      </c>
      <c r="B88" s="38"/>
      <c r="C88" s="41" t="s">
        <v>2706</v>
      </c>
      <c r="D88" s="121"/>
      <c r="E88" s="40">
        <v>10</v>
      </c>
      <c r="F88" s="40" t="s">
        <v>659</v>
      </c>
      <c r="G88" s="166">
        <f t="shared" si="7"/>
        <v>380</v>
      </c>
      <c r="H88" s="166">
        <f t="shared" si="8"/>
        <v>494</v>
      </c>
      <c r="I88" s="256">
        <f t="shared" si="9"/>
        <v>0</v>
      </c>
    </row>
    <row r="89" spans="1:9" ht="12" hidden="1" customHeight="1" outlineLevel="1" x14ac:dyDescent="0.2">
      <c r="A89" s="31" t="s">
        <v>2999</v>
      </c>
      <c r="B89" s="38"/>
      <c r="C89" s="41" t="s">
        <v>2707</v>
      </c>
      <c r="D89" s="121"/>
      <c r="E89" s="40">
        <v>12</v>
      </c>
      <c r="F89" s="40" t="s">
        <v>659</v>
      </c>
      <c r="G89" s="166">
        <f t="shared" si="7"/>
        <v>456</v>
      </c>
      <c r="H89" s="166">
        <f t="shared" si="8"/>
        <v>592.80000000000007</v>
      </c>
      <c r="I89" s="256">
        <f t="shared" si="9"/>
        <v>0</v>
      </c>
    </row>
    <row r="90" spans="1:9" ht="12" hidden="1" customHeight="1" outlineLevel="1" x14ac:dyDescent="0.2">
      <c r="A90" s="31" t="s">
        <v>2999</v>
      </c>
      <c r="B90" s="38"/>
      <c r="C90" s="41" t="s">
        <v>2708</v>
      </c>
      <c r="D90" s="121"/>
      <c r="E90" s="40">
        <v>14</v>
      </c>
      <c r="F90" s="40" t="s">
        <v>659</v>
      </c>
      <c r="G90" s="166">
        <f t="shared" si="7"/>
        <v>532</v>
      </c>
      <c r="H90" s="166">
        <f t="shared" si="8"/>
        <v>691.6</v>
      </c>
      <c r="I90" s="256">
        <f t="shared" si="9"/>
        <v>0</v>
      </c>
    </row>
    <row r="91" spans="1:9" ht="12" hidden="1" customHeight="1" outlineLevel="1" x14ac:dyDescent="0.2">
      <c r="A91" s="31" t="s">
        <v>2999</v>
      </c>
      <c r="B91" s="38"/>
      <c r="C91" s="41" t="s">
        <v>2709</v>
      </c>
      <c r="D91" s="121"/>
      <c r="E91" s="40">
        <v>11.7</v>
      </c>
      <c r="F91" s="40" t="s">
        <v>659</v>
      </c>
      <c r="G91" s="166">
        <f t="shared" si="7"/>
        <v>444.59999999999997</v>
      </c>
      <c r="H91" s="166">
        <f t="shared" si="8"/>
        <v>577.98</v>
      </c>
      <c r="I91" s="256">
        <f t="shared" si="9"/>
        <v>0</v>
      </c>
    </row>
    <row r="92" spans="1:9" ht="12" hidden="1" customHeight="1" outlineLevel="1" x14ac:dyDescent="0.2">
      <c r="A92" s="31" t="s">
        <v>2999</v>
      </c>
      <c r="B92" s="38"/>
      <c r="C92" s="41" t="s">
        <v>2710</v>
      </c>
      <c r="D92" s="121"/>
      <c r="E92" s="40">
        <v>12.5</v>
      </c>
      <c r="F92" s="40" t="s">
        <v>659</v>
      </c>
      <c r="G92" s="166">
        <f t="shared" si="7"/>
        <v>475</v>
      </c>
      <c r="H92" s="166">
        <f t="shared" si="8"/>
        <v>617.5</v>
      </c>
      <c r="I92" s="256">
        <f t="shared" si="9"/>
        <v>0</v>
      </c>
    </row>
    <row r="93" spans="1:9" ht="12" hidden="1" customHeight="1" outlineLevel="1" x14ac:dyDescent="0.2">
      <c r="A93" s="31" t="s">
        <v>2999</v>
      </c>
      <c r="B93" s="38"/>
      <c r="C93" s="41" t="s">
        <v>2711</v>
      </c>
      <c r="D93" s="121"/>
      <c r="E93" s="40">
        <v>14.78</v>
      </c>
      <c r="F93" s="40" t="s">
        <v>659</v>
      </c>
      <c r="G93" s="166">
        <f t="shared" si="7"/>
        <v>561.64</v>
      </c>
      <c r="H93" s="166">
        <f t="shared" si="8"/>
        <v>730.13200000000006</v>
      </c>
      <c r="I93" s="256">
        <f t="shared" si="9"/>
        <v>0</v>
      </c>
    </row>
    <row r="94" spans="1:9" ht="12" hidden="1" customHeight="1" outlineLevel="1" x14ac:dyDescent="0.2">
      <c r="A94" s="31" t="s">
        <v>2999</v>
      </c>
      <c r="B94" s="38"/>
      <c r="C94" s="41" t="s">
        <v>2712</v>
      </c>
      <c r="D94" s="121"/>
      <c r="E94" s="40">
        <v>10</v>
      </c>
      <c r="F94" s="40" t="s">
        <v>659</v>
      </c>
      <c r="G94" s="166">
        <f t="shared" si="7"/>
        <v>380</v>
      </c>
      <c r="H94" s="166">
        <f t="shared" si="8"/>
        <v>494</v>
      </c>
      <c r="I94" s="256">
        <f t="shared" si="9"/>
        <v>0</v>
      </c>
    </row>
    <row r="95" spans="1:9" ht="12" hidden="1" customHeight="1" outlineLevel="1" x14ac:dyDescent="0.2">
      <c r="A95" s="31" t="s">
        <v>2999</v>
      </c>
      <c r="B95" s="38"/>
      <c r="C95" s="41" t="s">
        <v>2713</v>
      </c>
      <c r="D95" s="121"/>
      <c r="E95" s="40">
        <v>12</v>
      </c>
      <c r="F95" s="40" t="s">
        <v>659</v>
      </c>
      <c r="G95" s="166">
        <f t="shared" si="7"/>
        <v>456</v>
      </c>
      <c r="H95" s="166">
        <f t="shared" si="8"/>
        <v>592.80000000000007</v>
      </c>
      <c r="I95" s="256">
        <f t="shared" si="9"/>
        <v>0</v>
      </c>
    </row>
    <row r="96" spans="1:9" ht="12" hidden="1" customHeight="1" outlineLevel="1" x14ac:dyDescent="0.2">
      <c r="A96" s="31" t="s">
        <v>2999</v>
      </c>
      <c r="B96" s="38"/>
      <c r="C96" s="41" t="s">
        <v>2714</v>
      </c>
      <c r="D96" s="121"/>
      <c r="E96" s="40">
        <v>14</v>
      </c>
      <c r="F96" s="40" t="s">
        <v>659</v>
      </c>
      <c r="G96" s="166">
        <f t="shared" si="7"/>
        <v>532</v>
      </c>
      <c r="H96" s="166">
        <f t="shared" si="8"/>
        <v>691.6</v>
      </c>
      <c r="I96" s="256">
        <f t="shared" si="9"/>
        <v>0</v>
      </c>
    </row>
    <row r="97" spans="1:9" ht="12" hidden="1" customHeight="1" outlineLevel="1" x14ac:dyDescent="0.2">
      <c r="A97" s="842" t="s">
        <v>2999</v>
      </c>
      <c r="B97" s="844"/>
      <c r="C97" s="117" t="s">
        <v>2715</v>
      </c>
      <c r="D97" s="208"/>
      <c r="E97" s="49">
        <v>11.68</v>
      </c>
      <c r="F97" s="49" t="s">
        <v>659</v>
      </c>
      <c r="G97" s="166">
        <f>E97*$G$1</f>
        <v>443.84</v>
      </c>
      <c r="H97" s="166">
        <f>G97*($H$1+1)</f>
        <v>576.99199999999996</v>
      </c>
      <c r="I97" s="256">
        <f t="shared" si="9"/>
        <v>0</v>
      </c>
    </row>
    <row r="98" spans="1:9" ht="12" hidden="1" customHeight="1" outlineLevel="1" x14ac:dyDescent="0.2">
      <c r="A98" s="843"/>
      <c r="B98" s="845"/>
      <c r="C98" s="103" t="s">
        <v>3197</v>
      </c>
      <c r="D98" s="210"/>
      <c r="E98" s="183"/>
      <c r="F98" s="183"/>
    </row>
    <row r="99" spans="1:9" ht="12" hidden="1" customHeight="1" outlineLevel="1" x14ac:dyDescent="0.2">
      <c r="A99" s="842" t="s">
        <v>2999</v>
      </c>
      <c r="B99" s="844"/>
      <c r="C99" s="117" t="s">
        <v>2716</v>
      </c>
      <c r="D99" s="208"/>
      <c r="E99" s="49">
        <v>12</v>
      </c>
      <c r="F99" s="49" t="s">
        <v>659</v>
      </c>
      <c r="G99" s="166">
        <f>E99*$G$1</f>
        <v>456</v>
      </c>
      <c r="H99" s="166">
        <f>G99*($H$1+1)</f>
        <v>592.80000000000007</v>
      </c>
      <c r="I99" s="256">
        <f>D99*H99</f>
        <v>0</v>
      </c>
    </row>
    <row r="100" spans="1:9" ht="12" hidden="1" customHeight="1" outlineLevel="1" x14ac:dyDescent="0.2">
      <c r="A100" s="843"/>
      <c r="B100" s="845"/>
      <c r="C100" s="103" t="s">
        <v>3197</v>
      </c>
      <c r="D100" s="210"/>
      <c r="E100" s="183"/>
      <c r="F100" s="183"/>
    </row>
    <row r="101" spans="1:9" ht="12" hidden="1" customHeight="1" outlineLevel="1" x14ac:dyDescent="0.2">
      <c r="A101" s="842" t="s">
        <v>2999</v>
      </c>
      <c r="B101" s="54"/>
      <c r="C101" s="117" t="s">
        <v>2717</v>
      </c>
      <c r="D101" s="208"/>
      <c r="E101" s="49">
        <v>13.5</v>
      </c>
      <c r="F101" s="49" t="s">
        <v>659</v>
      </c>
      <c r="G101" s="166">
        <f>E101*$G$1</f>
        <v>513</v>
      </c>
      <c r="H101" s="166">
        <f>G101*($H$1+1)</f>
        <v>666.9</v>
      </c>
      <c r="I101" s="256">
        <f>D101*H101</f>
        <v>0</v>
      </c>
    </row>
    <row r="102" spans="1:9" ht="12" hidden="1" customHeight="1" outlineLevel="1" x14ac:dyDescent="0.2">
      <c r="A102" s="843"/>
      <c r="B102" s="54"/>
      <c r="C102" s="103" t="s">
        <v>3197</v>
      </c>
      <c r="D102" s="210"/>
      <c r="E102" s="183"/>
      <c r="F102" s="183"/>
    </row>
    <row r="103" spans="1:9" ht="12" hidden="1" customHeight="1" outlineLevel="1" x14ac:dyDescent="0.2">
      <c r="A103" s="32" t="s">
        <v>3000</v>
      </c>
      <c r="B103" s="48"/>
      <c r="C103" s="41" t="s">
        <v>2718</v>
      </c>
      <c r="D103" s="121"/>
      <c r="E103" s="49">
        <v>10</v>
      </c>
      <c r="F103" s="49" t="s">
        <v>659</v>
      </c>
      <c r="G103" s="166">
        <f t="shared" ref="G103:G110" si="10">E103*$G$1</f>
        <v>380</v>
      </c>
      <c r="H103" s="166">
        <f t="shared" ref="H103:H110" si="11">G103*($H$1+1)</f>
        <v>494</v>
      </c>
      <c r="I103" s="256">
        <f t="shared" ref="I103:I110" si="12">D103*H103</f>
        <v>0</v>
      </c>
    </row>
    <row r="104" spans="1:9" ht="12" hidden="1" customHeight="1" outlineLevel="1" x14ac:dyDescent="0.2">
      <c r="A104" s="32" t="s">
        <v>3000</v>
      </c>
      <c r="B104" s="48"/>
      <c r="C104" s="118" t="s">
        <v>2719</v>
      </c>
      <c r="D104" s="121"/>
      <c r="E104" s="49">
        <v>10.84</v>
      </c>
      <c r="F104" s="49" t="s">
        <v>659</v>
      </c>
      <c r="G104" s="166">
        <f t="shared" si="10"/>
        <v>411.92</v>
      </c>
      <c r="H104" s="166">
        <f t="shared" si="11"/>
        <v>535.49600000000009</v>
      </c>
      <c r="I104" s="256">
        <f t="shared" si="12"/>
        <v>0</v>
      </c>
    </row>
    <row r="105" spans="1:9" ht="12" hidden="1" customHeight="1" outlineLevel="1" x14ac:dyDescent="0.2">
      <c r="A105" s="32" t="s">
        <v>3000</v>
      </c>
      <c r="B105" s="48"/>
      <c r="C105" s="117" t="s">
        <v>2720</v>
      </c>
      <c r="D105" s="208"/>
      <c r="E105" s="49">
        <v>10</v>
      </c>
      <c r="F105" s="49" t="s">
        <v>659</v>
      </c>
      <c r="G105" s="166">
        <f t="shared" si="10"/>
        <v>380</v>
      </c>
      <c r="H105" s="166">
        <f t="shared" si="11"/>
        <v>494</v>
      </c>
      <c r="I105" s="256">
        <f t="shared" si="12"/>
        <v>0</v>
      </c>
    </row>
    <row r="106" spans="1:9" ht="12" hidden="1" customHeight="1" outlineLevel="1" x14ac:dyDescent="0.2">
      <c r="A106" s="32" t="s">
        <v>3000</v>
      </c>
      <c r="B106" s="48"/>
      <c r="C106" s="117" t="s">
        <v>2721</v>
      </c>
      <c r="D106" s="208"/>
      <c r="E106" s="49">
        <v>10.5</v>
      </c>
      <c r="F106" s="49" t="s">
        <v>659</v>
      </c>
      <c r="G106" s="166">
        <f t="shared" si="10"/>
        <v>399</v>
      </c>
      <c r="H106" s="166">
        <f t="shared" si="11"/>
        <v>518.70000000000005</v>
      </c>
      <c r="I106" s="256">
        <f t="shared" si="12"/>
        <v>0</v>
      </c>
    </row>
    <row r="107" spans="1:9" ht="12" hidden="1" customHeight="1" outlineLevel="1" x14ac:dyDescent="0.2">
      <c r="A107" s="32" t="s">
        <v>3000</v>
      </c>
      <c r="B107" s="48"/>
      <c r="C107" s="117" t="s">
        <v>2722</v>
      </c>
      <c r="D107" s="208"/>
      <c r="E107" s="49">
        <v>15.96</v>
      </c>
      <c r="F107" s="49" t="s">
        <v>659</v>
      </c>
      <c r="G107" s="166">
        <f t="shared" si="10"/>
        <v>606.48</v>
      </c>
      <c r="H107" s="166">
        <f t="shared" si="11"/>
        <v>788.42400000000009</v>
      </c>
      <c r="I107" s="256">
        <f t="shared" si="12"/>
        <v>0</v>
      </c>
    </row>
    <row r="108" spans="1:9" ht="12" hidden="1" customHeight="1" outlineLevel="1" x14ac:dyDescent="0.2">
      <c r="A108" s="32" t="s">
        <v>3000</v>
      </c>
      <c r="B108" s="48"/>
      <c r="C108" s="117" t="s">
        <v>2723</v>
      </c>
      <c r="D108" s="208"/>
      <c r="E108" s="49">
        <v>16</v>
      </c>
      <c r="F108" s="49" t="s">
        <v>659</v>
      </c>
      <c r="G108" s="166">
        <f t="shared" si="10"/>
        <v>608</v>
      </c>
      <c r="H108" s="166">
        <f t="shared" si="11"/>
        <v>790.4</v>
      </c>
      <c r="I108" s="256">
        <f t="shared" si="12"/>
        <v>0</v>
      </c>
    </row>
    <row r="109" spans="1:9" ht="12" hidden="1" customHeight="1" outlineLevel="1" x14ac:dyDescent="0.2">
      <c r="A109" s="32" t="s">
        <v>3000</v>
      </c>
      <c r="B109" s="48"/>
      <c r="C109" s="41" t="s">
        <v>2724</v>
      </c>
      <c r="D109" s="208"/>
      <c r="E109" s="49">
        <v>10</v>
      </c>
      <c r="F109" s="49" t="s">
        <v>659</v>
      </c>
      <c r="G109" s="166">
        <f t="shared" si="10"/>
        <v>380</v>
      </c>
      <c r="H109" s="166">
        <f t="shared" si="11"/>
        <v>494</v>
      </c>
      <c r="I109" s="256">
        <f t="shared" si="12"/>
        <v>0</v>
      </c>
    </row>
    <row r="110" spans="1:9" ht="12" hidden="1" customHeight="1" outlineLevel="1" x14ac:dyDescent="0.2">
      <c r="A110" s="31" t="s">
        <v>3000</v>
      </c>
      <c r="B110" s="38"/>
      <c r="C110" s="41" t="s">
        <v>2725</v>
      </c>
      <c r="D110" s="121"/>
      <c r="E110" s="40">
        <v>10.84</v>
      </c>
      <c r="F110" s="40" t="s">
        <v>659</v>
      </c>
      <c r="G110" s="166">
        <f t="shared" si="10"/>
        <v>411.92</v>
      </c>
      <c r="H110" s="166">
        <f t="shared" si="11"/>
        <v>535.49600000000009</v>
      </c>
      <c r="I110" s="256">
        <f t="shared" si="12"/>
        <v>0</v>
      </c>
    </row>
    <row r="111" spans="1:9" ht="12" customHeight="1" collapsed="1" x14ac:dyDescent="0.25">
      <c r="A111" s="128" t="s">
        <v>586</v>
      </c>
      <c r="B111" s="129"/>
      <c r="C111" s="130"/>
      <c r="D111" s="206"/>
      <c r="E111" s="179"/>
      <c r="F111" s="180"/>
    </row>
    <row r="112" spans="1:9" ht="12" hidden="1" customHeight="1" outlineLevel="1" x14ac:dyDescent="0.2">
      <c r="A112" s="31" t="s">
        <v>587</v>
      </c>
      <c r="B112" s="38"/>
      <c r="C112" s="41" t="s">
        <v>2726</v>
      </c>
      <c r="D112" s="121"/>
      <c r="E112" s="40">
        <v>28</v>
      </c>
      <c r="F112" s="40" t="s">
        <v>659</v>
      </c>
      <c r="G112" s="166">
        <f t="shared" ref="G112:G121" si="13">E112*$G$1</f>
        <v>1064</v>
      </c>
      <c r="H112" s="166">
        <f t="shared" ref="H112:H121" si="14">G112*($H$1+1)</f>
        <v>1383.2</v>
      </c>
      <c r="I112" s="256">
        <f t="shared" ref="I112:I121" si="15">D112*H112</f>
        <v>0</v>
      </c>
    </row>
    <row r="113" spans="1:9" ht="12" hidden="1" customHeight="1" outlineLevel="1" x14ac:dyDescent="0.2">
      <c r="A113" s="31" t="s">
        <v>587</v>
      </c>
      <c r="B113" s="38"/>
      <c r="C113" s="41" t="s">
        <v>2727</v>
      </c>
      <c r="D113" s="121"/>
      <c r="E113" s="40">
        <v>30</v>
      </c>
      <c r="F113" s="40" t="s">
        <v>659</v>
      </c>
      <c r="G113" s="166">
        <f t="shared" si="13"/>
        <v>1140</v>
      </c>
      <c r="H113" s="166">
        <f t="shared" si="14"/>
        <v>1482</v>
      </c>
      <c r="I113" s="256">
        <f t="shared" si="15"/>
        <v>0</v>
      </c>
    </row>
    <row r="114" spans="1:9" ht="12" hidden="1" customHeight="1" outlineLevel="1" x14ac:dyDescent="0.2">
      <c r="A114" s="31" t="s">
        <v>587</v>
      </c>
      <c r="B114" s="38"/>
      <c r="C114" s="41" t="s">
        <v>2728</v>
      </c>
      <c r="D114" s="121"/>
      <c r="E114" s="40">
        <v>44</v>
      </c>
      <c r="F114" s="40" t="s">
        <v>659</v>
      </c>
      <c r="G114" s="166">
        <f t="shared" si="13"/>
        <v>1672</v>
      </c>
      <c r="H114" s="166">
        <f t="shared" si="14"/>
        <v>2173.6</v>
      </c>
      <c r="I114" s="256">
        <f t="shared" si="15"/>
        <v>0</v>
      </c>
    </row>
    <row r="115" spans="1:9" ht="12" hidden="1" customHeight="1" outlineLevel="1" x14ac:dyDescent="0.2">
      <c r="A115" s="31" t="s">
        <v>587</v>
      </c>
      <c r="B115" s="38"/>
      <c r="C115" s="41" t="s">
        <v>2729</v>
      </c>
      <c r="D115" s="121"/>
      <c r="E115" s="40">
        <v>12</v>
      </c>
      <c r="F115" s="40" t="s">
        <v>659</v>
      </c>
      <c r="G115" s="166">
        <f t="shared" si="13"/>
        <v>456</v>
      </c>
      <c r="H115" s="166">
        <f t="shared" si="14"/>
        <v>592.80000000000007</v>
      </c>
      <c r="I115" s="256">
        <f t="shared" si="15"/>
        <v>0</v>
      </c>
    </row>
    <row r="116" spans="1:9" ht="12" hidden="1" customHeight="1" outlineLevel="1" x14ac:dyDescent="0.2">
      <c r="A116" s="31" t="s">
        <v>587</v>
      </c>
      <c r="B116" s="38"/>
      <c r="C116" s="41" t="s">
        <v>2730</v>
      </c>
      <c r="D116" s="121"/>
      <c r="E116" s="40">
        <v>12</v>
      </c>
      <c r="F116" s="40" t="s">
        <v>659</v>
      </c>
      <c r="G116" s="166">
        <f t="shared" si="13"/>
        <v>456</v>
      </c>
      <c r="H116" s="166">
        <f t="shared" si="14"/>
        <v>592.80000000000007</v>
      </c>
      <c r="I116" s="256">
        <f t="shared" si="15"/>
        <v>0</v>
      </c>
    </row>
    <row r="117" spans="1:9" ht="12" hidden="1" customHeight="1" outlineLevel="1" x14ac:dyDescent="0.2">
      <c r="A117" s="31" t="s">
        <v>587</v>
      </c>
      <c r="B117" s="38"/>
      <c r="C117" s="41" t="s">
        <v>2731</v>
      </c>
      <c r="D117" s="121"/>
      <c r="E117" s="40">
        <v>12</v>
      </c>
      <c r="F117" s="40" t="s">
        <v>659</v>
      </c>
      <c r="G117" s="166">
        <f t="shared" si="13"/>
        <v>456</v>
      </c>
      <c r="H117" s="166">
        <f t="shared" si="14"/>
        <v>592.80000000000007</v>
      </c>
      <c r="I117" s="256">
        <f t="shared" si="15"/>
        <v>0</v>
      </c>
    </row>
    <row r="118" spans="1:9" ht="12" hidden="1" customHeight="1" outlineLevel="1" x14ac:dyDescent="0.2">
      <c r="A118" s="31" t="s">
        <v>2732</v>
      </c>
      <c r="B118" s="38"/>
      <c r="C118" s="41" t="s">
        <v>2733</v>
      </c>
      <c r="D118" s="121"/>
      <c r="E118" s="40">
        <v>1.5</v>
      </c>
      <c r="F118" s="40" t="s">
        <v>659</v>
      </c>
      <c r="G118" s="166">
        <f t="shared" si="13"/>
        <v>57</v>
      </c>
      <c r="H118" s="166">
        <f t="shared" si="14"/>
        <v>74.100000000000009</v>
      </c>
      <c r="I118" s="256">
        <f t="shared" si="15"/>
        <v>0</v>
      </c>
    </row>
    <row r="119" spans="1:9" ht="12" hidden="1" customHeight="1" outlineLevel="1" x14ac:dyDescent="0.2">
      <c r="A119" s="31" t="s">
        <v>2732</v>
      </c>
      <c r="B119" s="38"/>
      <c r="C119" s="41" t="s">
        <v>2983</v>
      </c>
      <c r="D119" s="121"/>
      <c r="E119" s="40">
        <v>1.5</v>
      </c>
      <c r="F119" s="40" t="s">
        <v>659</v>
      </c>
      <c r="G119" s="166">
        <f t="shared" si="13"/>
        <v>57</v>
      </c>
      <c r="H119" s="166">
        <f t="shared" si="14"/>
        <v>74.100000000000009</v>
      </c>
      <c r="I119" s="256">
        <f t="shared" si="15"/>
        <v>0</v>
      </c>
    </row>
    <row r="120" spans="1:9" ht="12" hidden="1" customHeight="1" outlineLevel="1" x14ac:dyDescent="0.2">
      <c r="A120" s="31" t="s">
        <v>2732</v>
      </c>
      <c r="B120" s="38"/>
      <c r="C120" s="41" t="s">
        <v>2984</v>
      </c>
      <c r="D120" s="121"/>
      <c r="E120" s="40">
        <v>1.5</v>
      </c>
      <c r="F120" s="40" t="s">
        <v>659</v>
      </c>
      <c r="G120" s="166">
        <f t="shared" si="13"/>
        <v>57</v>
      </c>
      <c r="H120" s="166">
        <f t="shared" si="14"/>
        <v>74.100000000000009</v>
      </c>
      <c r="I120" s="256">
        <f t="shared" si="15"/>
        <v>0</v>
      </c>
    </row>
    <row r="121" spans="1:9" ht="12" hidden="1" customHeight="1" outlineLevel="1" x14ac:dyDescent="0.2">
      <c r="A121" s="31" t="s">
        <v>2732</v>
      </c>
      <c r="B121" s="38"/>
      <c r="C121" s="41" t="s">
        <v>2734</v>
      </c>
      <c r="D121" s="121"/>
      <c r="E121" s="40">
        <v>0.52</v>
      </c>
      <c r="F121" s="40" t="s">
        <v>659</v>
      </c>
      <c r="G121" s="166">
        <f t="shared" si="13"/>
        <v>19.760000000000002</v>
      </c>
      <c r="H121" s="166">
        <f t="shared" si="14"/>
        <v>25.688000000000002</v>
      </c>
      <c r="I121" s="256">
        <f t="shared" si="15"/>
        <v>0</v>
      </c>
    </row>
    <row r="122" spans="1:9" ht="12" customHeight="1" collapsed="1" x14ac:dyDescent="0.25">
      <c r="A122" s="128" t="s">
        <v>2735</v>
      </c>
      <c r="B122" s="129"/>
      <c r="C122" s="130"/>
      <c r="D122" s="206"/>
      <c r="E122" s="179"/>
      <c r="F122" s="180"/>
    </row>
    <row r="123" spans="1:9" ht="12" hidden="1" customHeight="1" outlineLevel="1" x14ac:dyDescent="0.2">
      <c r="A123" s="31" t="s">
        <v>2736</v>
      </c>
      <c r="B123" s="38">
        <v>636755</v>
      </c>
      <c r="C123" s="41" t="s">
        <v>2737</v>
      </c>
      <c r="D123" s="121"/>
      <c r="E123" s="42">
        <v>2.2000000000000002</v>
      </c>
      <c r="F123" s="40" t="s">
        <v>659</v>
      </c>
      <c r="G123" s="166">
        <f>E123*$G$1</f>
        <v>83.600000000000009</v>
      </c>
      <c r="H123" s="166">
        <f>G123*($H$1+1)</f>
        <v>108.68000000000002</v>
      </c>
      <c r="I123" s="256">
        <f>D123*H123</f>
        <v>0</v>
      </c>
    </row>
    <row r="124" spans="1:9" ht="12" hidden="1" customHeight="1" outlineLevel="1" x14ac:dyDescent="0.2">
      <c r="A124" s="31" t="s">
        <v>2736</v>
      </c>
      <c r="B124" s="38">
        <v>636845</v>
      </c>
      <c r="C124" s="41" t="s">
        <v>2738</v>
      </c>
      <c r="D124" s="121"/>
      <c r="E124" s="42">
        <v>2.35</v>
      </c>
      <c r="F124" s="40" t="s">
        <v>659</v>
      </c>
      <c r="G124" s="166">
        <f>E124*$G$1</f>
        <v>89.3</v>
      </c>
      <c r="H124" s="166">
        <f>G124*($H$1+1)</f>
        <v>116.09</v>
      </c>
      <c r="I124" s="256">
        <f>D124*H124</f>
        <v>0</v>
      </c>
    </row>
    <row r="125" spans="1:9" ht="12" customHeight="1" collapsed="1" x14ac:dyDescent="0.25">
      <c r="A125" s="128" t="s">
        <v>3005</v>
      </c>
      <c r="B125" s="129"/>
      <c r="C125" s="130"/>
      <c r="D125" s="206"/>
      <c r="E125" s="179"/>
      <c r="F125" s="180"/>
    </row>
    <row r="126" spans="1:9" ht="12" hidden="1" customHeight="1" outlineLevel="1" x14ac:dyDescent="0.2">
      <c r="A126" s="31" t="s">
        <v>3006</v>
      </c>
      <c r="B126" s="38" t="s">
        <v>588</v>
      </c>
      <c r="C126" s="120" t="s">
        <v>2739</v>
      </c>
      <c r="D126" s="218"/>
      <c r="E126" s="40">
        <v>37.97</v>
      </c>
      <c r="F126" s="40" t="s">
        <v>659</v>
      </c>
      <c r="G126" s="166">
        <f t="shared" ref="G126:G148" si="16">E126*$G$1</f>
        <v>1442.86</v>
      </c>
      <c r="H126" s="166">
        <f t="shared" ref="H126:H148" si="17">G126*($H$1+1)</f>
        <v>1875.7179999999998</v>
      </c>
      <c r="I126" s="256">
        <f t="shared" ref="I126:I148" si="18">D126*H126</f>
        <v>0</v>
      </c>
    </row>
    <row r="127" spans="1:9" ht="12" hidden="1" customHeight="1" outlineLevel="1" x14ac:dyDescent="0.2">
      <c r="A127" s="31" t="s">
        <v>3006</v>
      </c>
      <c r="B127" s="38" t="s">
        <v>589</v>
      </c>
      <c r="C127" s="120" t="s">
        <v>2739</v>
      </c>
      <c r="D127" s="218"/>
      <c r="E127" s="40">
        <v>34.93</v>
      </c>
      <c r="F127" s="40" t="s">
        <v>659</v>
      </c>
      <c r="G127" s="166">
        <f t="shared" si="16"/>
        <v>1327.34</v>
      </c>
      <c r="H127" s="166">
        <f t="shared" si="17"/>
        <v>1725.5419999999999</v>
      </c>
      <c r="I127" s="256">
        <f t="shared" si="18"/>
        <v>0</v>
      </c>
    </row>
    <row r="128" spans="1:9" ht="12" hidden="1" customHeight="1" outlineLevel="1" x14ac:dyDescent="0.2">
      <c r="A128" s="31" t="s">
        <v>3006</v>
      </c>
      <c r="B128" s="38" t="s">
        <v>590</v>
      </c>
      <c r="C128" s="120" t="s">
        <v>2739</v>
      </c>
      <c r="D128" s="218"/>
      <c r="E128" s="40">
        <v>32.6</v>
      </c>
      <c r="F128" s="40" t="s">
        <v>659</v>
      </c>
      <c r="G128" s="166">
        <f t="shared" si="16"/>
        <v>1238.8</v>
      </c>
      <c r="H128" s="166">
        <f t="shared" si="17"/>
        <v>1610.44</v>
      </c>
      <c r="I128" s="256">
        <f t="shared" si="18"/>
        <v>0</v>
      </c>
    </row>
    <row r="129" spans="1:9" ht="12" hidden="1" customHeight="1" outlineLevel="1" x14ac:dyDescent="0.2">
      <c r="A129" s="31" t="s">
        <v>3006</v>
      </c>
      <c r="B129" s="38" t="s">
        <v>591</v>
      </c>
      <c r="C129" s="120" t="s">
        <v>2739</v>
      </c>
      <c r="D129" s="218"/>
      <c r="E129" s="40">
        <v>79</v>
      </c>
      <c r="F129" s="40" t="s">
        <v>659</v>
      </c>
      <c r="G129" s="166">
        <f t="shared" si="16"/>
        <v>3002</v>
      </c>
      <c r="H129" s="166">
        <f t="shared" si="17"/>
        <v>3902.6</v>
      </c>
      <c r="I129" s="256">
        <f t="shared" si="18"/>
        <v>0</v>
      </c>
    </row>
    <row r="130" spans="1:9" ht="12" hidden="1" customHeight="1" outlineLevel="1" x14ac:dyDescent="0.2">
      <c r="A130" s="31" t="s">
        <v>3007</v>
      </c>
      <c r="B130" s="38" t="s">
        <v>592</v>
      </c>
      <c r="C130" s="39" t="s">
        <v>3008</v>
      </c>
      <c r="D130" s="219"/>
      <c r="E130" s="40">
        <v>40.1</v>
      </c>
      <c r="F130" s="40" t="s">
        <v>659</v>
      </c>
      <c r="G130" s="166">
        <f t="shared" si="16"/>
        <v>1523.8</v>
      </c>
      <c r="H130" s="166">
        <f t="shared" si="17"/>
        <v>1980.94</v>
      </c>
      <c r="I130" s="256">
        <f t="shared" si="18"/>
        <v>0</v>
      </c>
    </row>
    <row r="131" spans="1:9" ht="12" hidden="1" customHeight="1" outlineLevel="1" x14ac:dyDescent="0.2">
      <c r="A131" s="31" t="s">
        <v>3007</v>
      </c>
      <c r="B131" s="38" t="s">
        <v>593</v>
      </c>
      <c r="C131" s="39" t="s">
        <v>3008</v>
      </c>
      <c r="D131" s="219"/>
      <c r="E131" s="40">
        <v>49.35</v>
      </c>
      <c r="F131" s="40" t="s">
        <v>659</v>
      </c>
      <c r="G131" s="166">
        <f t="shared" si="16"/>
        <v>1875.3</v>
      </c>
      <c r="H131" s="166">
        <f t="shared" si="17"/>
        <v>2437.89</v>
      </c>
      <c r="I131" s="256">
        <f t="shared" si="18"/>
        <v>0</v>
      </c>
    </row>
    <row r="132" spans="1:9" ht="12" hidden="1" customHeight="1" outlineLevel="1" x14ac:dyDescent="0.2">
      <c r="A132" s="31" t="s">
        <v>3007</v>
      </c>
      <c r="B132" s="38" t="s">
        <v>594</v>
      </c>
      <c r="C132" s="39" t="s">
        <v>3008</v>
      </c>
      <c r="D132" s="219"/>
      <c r="E132" s="40">
        <v>545</v>
      </c>
      <c r="F132" s="40" t="s">
        <v>659</v>
      </c>
      <c r="G132" s="166">
        <f t="shared" si="16"/>
        <v>20710</v>
      </c>
      <c r="H132" s="166">
        <f t="shared" si="17"/>
        <v>26923</v>
      </c>
      <c r="I132" s="256">
        <f t="shared" si="18"/>
        <v>0</v>
      </c>
    </row>
    <row r="133" spans="1:9" ht="12" hidden="1" customHeight="1" outlineLevel="1" x14ac:dyDescent="0.2">
      <c r="A133" s="31" t="s">
        <v>3007</v>
      </c>
      <c r="B133" s="38" t="s">
        <v>595</v>
      </c>
      <c r="C133" s="39" t="s">
        <v>3008</v>
      </c>
      <c r="D133" s="219"/>
      <c r="E133" s="40">
        <v>161.46</v>
      </c>
      <c r="F133" s="40" t="s">
        <v>659</v>
      </c>
      <c r="G133" s="166">
        <f t="shared" si="16"/>
        <v>6135.4800000000005</v>
      </c>
      <c r="H133" s="166">
        <f t="shared" si="17"/>
        <v>7976.1240000000007</v>
      </c>
      <c r="I133" s="256">
        <f t="shared" si="18"/>
        <v>0</v>
      </c>
    </row>
    <row r="134" spans="1:9" ht="12" hidden="1" customHeight="1" outlineLevel="1" x14ac:dyDescent="0.2">
      <c r="A134" s="31" t="s">
        <v>3001</v>
      </c>
      <c r="B134" s="38" t="s">
        <v>596</v>
      </c>
      <c r="C134" s="39" t="s">
        <v>3009</v>
      </c>
      <c r="D134" s="219"/>
      <c r="E134" s="40">
        <v>62.79</v>
      </c>
      <c r="F134" s="40" t="s">
        <v>659</v>
      </c>
      <c r="G134" s="166">
        <f t="shared" si="16"/>
        <v>2386.02</v>
      </c>
      <c r="H134" s="166">
        <f t="shared" si="17"/>
        <v>3101.826</v>
      </c>
      <c r="I134" s="256">
        <f t="shared" si="18"/>
        <v>0</v>
      </c>
    </row>
    <row r="135" spans="1:9" ht="12" hidden="1" customHeight="1" outlineLevel="1" x14ac:dyDescent="0.2">
      <c r="A135" s="31" t="s">
        <v>3001</v>
      </c>
      <c r="B135" s="38" t="s">
        <v>597</v>
      </c>
      <c r="C135" s="39" t="s">
        <v>3010</v>
      </c>
      <c r="D135" s="219"/>
      <c r="E135" s="40">
        <v>82.25</v>
      </c>
      <c r="F135" s="40" t="s">
        <v>659</v>
      </c>
      <c r="G135" s="166">
        <f t="shared" si="16"/>
        <v>3125.5</v>
      </c>
      <c r="H135" s="166">
        <f t="shared" si="17"/>
        <v>4063.15</v>
      </c>
      <c r="I135" s="256">
        <f t="shared" si="18"/>
        <v>0</v>
      </c>
    </row>
    <row r="136" spans="1:9" ht="12" hidden="1" customHeight="1" outlineLevel="1" x14ac:dyDescent="0.2">
      <c r="A136" s="31" t="s">
        <v>3001</v>
      </c>
      <c r="B136" s="38" t="s">
        <v>598</v>
      </c>
      <c r="C136" s="39" t="s">
        <v>3010</v>
      </c>
      <c r="D136" s="219"/>
      <c r="E136" s="40">
        <v>89.7</v>
      </c>
      <c r="F136" s="40" t="s">
        <v>659</v>
      </c>
      <c r="G136" s="166">
        <f t="shared" si="16"/>
        <v>3408.6</v>
      </c>
      <c r="H136" s="166">
        <f t="shared" si="17"/>
        <v>4431.18</v>
      </c>
      <c r="I136" s="256">
        <f t="shared" si="18"/>
        <v>0</v>
      </c>
    </row>
    <row r="137" spans="1:9" ht="12" hidden="1" customHeight="1" outlineLevel="1" x14ac:dyDescent="0.2">
      <c r="A137" s="31" t="s">
        <v>3001</v>
      </c>
      <c r="B137" s="38" t="s">
        <v>599</v>
      </c>
      <c r="C137" s="39" t="s">
        <v>3002</v>
      </c>
      <c r="D137" s="219"/>
      <c r="E137" s="40">
        <v>215.1</v>
      </c>
      <c r="F137" s="40" t="s">
        <v>659</v>
      </c>
      <c r="G137" s="166">
        <f t="shared" si="16"/>
        <v>8173.8</v>
      </c>
      <c r="H137" s="166">
        <f t="shared" si="17"/>
        <v>10625.94</v>
      </c>
      <c r="I137" s="256">
        <f t="shared" si="18"/>
        <v>0</v>
      </c>
    </row>
    <row r="138" spans="1:9" ht="12" hidden="1" customHeight="1" outlineLevel="1" x14ac:dyDescent="0.2">
      <c r="A138" s="31" t="s">
        <v>3001</v>
      </c>
      <c r="B138" s="38" t="s">
        <v>599</v>
      </c>
      <c r="C138" s="39" t="s">
        <v>3003</v>
      </c>
      <c r="D138" s="219"/>
      <c r="E138" s="40">
        <v>215.1</v>
      </c>
      <c r="F138" s="40" t="s">
        <v>659</v>
      </c>
      <c r="G138" s="166">
        <f t="shared" si="16"/>
        <v>8173.8</v>
      </c>
      <c r="H138" s="166">
        <f t="shared" si="17"/>
        <v>10625.94</v>
      </c>
      <c r="I138" s="256">
        <f t="shared" si="18"/>
        <v>0</v>
      </c>
    </row>
    <row r="139" spans="1:9" ht="12" hidden="1" customHeight="1" outlineLevel="1" x14ac:dyDescent="0.2">
      <c r="A139" s="31" t="s">
        <v>3001</v>
      </c>
      <c r="B139" s="38" t="s">
        <v>599</v>
      </c>
      <c r="C139" s="39" t="s">
        <v>3004</v>
      </c>
      <c r="D139" s="219"/>
      <c r="E139" s="40">
        <v>215.1</v>
      </c>
      <c r="F139" s="40" t="s">
        <v>659</v>
      </c>
      <c r="G139" s="166">
        <f t="shared" si="16"/>
        <v>8173.8</v>
      </c>
      <c r="H139" s="166">
        <f t="shared" si="17"/>
        <v>10625.94</v>
      </c>
      <c r="I139" s="256">
        <f t="shared" si="18"/>
        <v>0</v>
      </c>
    </row>
    <row r="140" spans="1:9" ht="12" hidden="1" customHeight="1" outlineLevel="1" x14ac:dyDescent="0.2">
      <c r="A140" s="31" t="s">
        <v>3011</v>
      </c>
      <c r="B140" s="38" t="s">
        <v>2740</v>
      </c>
      <c r="C140" s="39" t="s">
        <v>2741</v>
      </c>
      <c r="D140" s="219"/>
      <c r="E140" s="40">
        <v>165</v>
      </c>
      <c r="F140" s="40" t="s">
        <v>659</v>
      </c>
      <c r="G140" s="166">
        <f t="shared" si="16"/>
        <v>6270</v>
      </c>
      <c r="H140" s="166">
        <f t="shared" si="17"/>
        <v>8151</v>
      </c>
      <c r="I140" s="256">
        <f t="shared" si="18"/>
        <v>0</v>
      </c>
    </row>
    <row r="141" spans="1:9" ht="12" hidden="1" customHeight="1" outlineLevel="1" x14ac:dyDescent="0.2">
      <c r="A141" s="31" t="s">
        <v>3011</v>
      </c>
      <c r="B141" s="38" t="s">
        <v>2740</v>
      </c>
      <c r="C141" s="39" t="s">
        <v>2742</v>
      </c>
      <c r="D141" s="219"/>
      <c r="E141" s="40">
        <v>165</v>
      </c>
      <c r="F141" s="40" t="s">
        <v>659</v>
      </c>
      <c r="G141" s="166">
        <f t="shared" si="16"/>
        <v>6270</v>
      </c>
      <c r="H141" s="166">
        <f t="shared" si="17"/>
        <v>8151</v>
      </c>
      <c r="I141" s="256">
        <f t="shared" si="18"/>
        <v>0</v>
      </c>
    </row>
    <row r="142" spans="1:9" ht="12" hidden="1" customHeight="1" outlineLevel="1" x14ac:dyDescent="0.2">
      <c r="A142" s="31" t="s">
        <v>3011</v>
      </c>
      <c r="B142" s="38" t="s">
        <v>2740</v>
      </c>
      <c r="C142" s="39" t="s">
        <v>2743</v>
      </c>
      <c r="D142" s="219"/>
      <c r="E142" s="40">
        <v>165</v>
      </c>
      <c r="F142" s="40" t="s">
        <v>659</v>
      </c>
      <c r="G142" s="166">
        <f t="shared" si="16"/>
        <v>6270</v>
      </c>
      <c r="H142" s="166">
        <f t="shared" si="17"/>
        <v>8151</v>
      </c>
      <c r="I142" s="256">
        <f t="shared" si="18"/>
        <v>0</v>
      </c>
    </row>
    <row r="143" spans="1:9" ht="12" hidden="1" customHeight="1" outlineLevel="1" x14ac:dyDescent="0.2">
      <c r="A143" s="31" t="s">
        <v>3011</v>
      </c>
      <c r="B143" s="38" t="s">
        <v>600</v>
      </c>
      <c r="C143" s="39" t="s">
        <v>3012</v>
      </c>
      <c r="D143" s="219"/>
      <c r="E143" s="40">
        <v>246.6</v>
      </c>
      <c r="F143" s="40" t="s">
        <v>659</v>
      </c>
      <c r="G143" s="166">
        <f t="shared" si="16"/>
        <v>9370.7999999999993</v>
      </c>
      <c r="H143" s="166">
        <f t="shared" si="17"/>
        <v>12182.039999999999</v>
      </c>
      <c r="I143" s="256">
        <f t="shared" si="18"/>
        <v>0</v>
      </c>
    </row>
    <row r="144" spans="1:9" ht="12" hidden="1" customHeight="1" outlineLevel="1" x14ac:dyDescent="0.2">
      <c r="A144" s="31" t="s">
        <v>3011</v>
      </c>
      <c r="B144" s="38" t="s">
        <v>601</v>
      </c>
      <c r="C144" s="39" t="s">
        <v>2985</v>
      </c>
      <c r="D144" s="219"/>
      <c r="E144" s="40">
        <v>44.85</v>
      </c>
      <c r="F144" s="40" t="s">
        <v>659</v>
      </c>
      <c r="G144" s="185">
        <f>E144*$G$1</f>
        <v>1704.3</v>
      </c>
      <c r="H144" s="166">
        <f>G144*($H$1+1)</f>
        <v>2215.59</v>
      </c>
      <c r="I144" s="256">
        <f t="shared" si="18"/>
        <v>0</v>
      </c>
    </row>
    <row r="145" spans="1:9" ht="12" hidden="1" customHeight="1" outlineLevel="1" x14ac:dyDescent="0.2">
      <c r="A145" s="31" t="s">
        <v>3011</v>
      </c>
      <c r="B145" s="38" t="s">
        <v>602</v>
      </c>
      <c r="C145" s="39" t="s">
        <v>3013</v>
      </c>
      <c r="D145" s="219"/>
      <c r="E145" s="40">
        <v>478.4</v>
      </c>
      <c r="F145" s="40" t="s">
        <v>659</v>
      </c>
      <c r="G145" s="166">
        <f t="shared" si="16"/>
        <v>18179.2</v>
      </c>
      <c r="H145" s="166">
        <f t="shared" si="17"/>
        <v>23632.960000000003</v>
      </c>
      <c r="I145" s="256">
        <f t="shared" si="18"/>
        <v>0</v>
      </c>
    </row>
    <row r="146" spans="1:9" ht="12" hidden="1" customHeight="1" outlineLevel="1" x14ac:dyDescent="0.2">
      <c r="A146" s="31" t="s">
        <v>3011</v>
      </c>
      <c r="B146" s="38" t="s">
        <v>603</v>
      </c>
      <c r="C146" s="39" t="s">
        <v>2986</v>
      </c>
      <c r="D146" s="219"/>
      <c r="E146" s="40">
        <v>59.8</v>
      </c>
      <c r="F146" s="40" t="s">
        <v>659</v>
      </c>
      <c r="G146" s="166">
        <f t="shared" si="16"/>
        <v>2272.4</v>
      </c>
      <c r="H146" s="166">
        <f t="shared" si="17"/>
        <v>2954.1200000000003</v>
      </c>
      <c r="I146" s="256">
        <f t="shared" si="18"/>
        <v>0</v>
      </c>
    </row>
    <row r="147" spans="1:9" ht="12" hidden="1" customHeight="1" outlineLevel="1" x14ac:dyDescent="0.2">
      <c r="A147" s="31" t="s">
        <v>3011</v>
      </c>
      <c r="B147" s="38" t="s">
        <v>604</v>
      </c>
      <c r="C147" s="39" t="s">
        <v>2987</v>
      </c>
      <c r="D147" s="219"/>
      <c r="E147" s="40">
        <v>75</v>
      </c>
      <c r="F147" s="40" t="s">
        <v>659</v>
      </c>
      <c r="G147" s="166">
        <f t="shared" si="16"/>
        <v>2850</v>
      </c>
      <c r="H147" s="166">
        <f t="shared" si="17"/>
        <v>3705</v>
      </c>
      <c r="I147" s="256">
        <f t="shared" si="18"/>
        <v>0</v>
      </c>
    </row>
    <row r="148" spans="1:9" ht="12" hidden="1" customHeight="1" outlineLevel="1" x14ac:dyDescent="0.2">
      <c r="A148" s="31" t="s">
        <v>3011</v>
      </c>
      <c r="B148" s="38" t="s">
        <v>605</v>
      </c>
      <c r="C148" s="39" t="s">
        <v>2988</v>
      </c>
      <c r="D148" s="219"/>
      <c r="E148" s="40">
        <v>75</v>
      </c>
      <c r="F148" s="40" t="s">
        <v>659</v>
      </c>
      <c r="G148" s="166">
        <f t="shared" si="16"/>
        <v>2850</v>
      </c>
      <c r="H148" s="166">
        <f t="shared" si="17"/>
        <v>3705</v>
      </c>
      <c r="I148" s="256">
        <f t="shared" si="18"/>
        <v>0</v>
      </c>
    </row>
    <row r="149" spans="1:9" s="124" customFormat="1" ht="12" customHeight="1" collapsed="1" x14ac:dyDescent="0.25">
      <c r="A149" s="128" t="s">
        <v>2744</v>
      </c>
      <c r="B149" s="129"/>
      <c r="C149" s="130"/>
      <c r="D149" s="206"/>
      <c r="E149" s="177"/>
      <c r="F149" s="178"/>
      <c r="G149" s="165"/>
      <c r="H149" s="165"/>
      <c r="I149" s="255"/>
    </row>
    <row r="150" spans="1:9" ht="12" hidden="1" customHeight="1" outlineLevel="1" x14ac:dyDescent="0.2">
      <c r="A150" s="31" t="s">
        <v>4507</v>
      </c>
      <c r="B150" s="38" t="s">
        <v>4508</v>
      </c>
      <c r="C150" s="39" t="s">
        <v>4509</v>
      </c>
      <c r="D150" s="219"/>
      <c r="E150" s="40">
        <v>45.11</v>
      </c>
      <c r="F150" s="40" t="s">
        <v>659</v>
      </c>
      <c r="G150" s="166">
        <f t="shared" ref="G150:G158" si="19">E150*$G$1</f>
        <v>1714.18</v>
      </c>
      <c r="H150" s="166">
        <f t="shared" ref="H150:H158" si="20">G150*($H$1+1)</f>
        <v>2228.4340000000002</v>
      </c>
      <c r="I150" s="256">
        <f t="shared" ref="I150:I158" si="21">D150*H150</f>
        <v>0</v>
      </c>
    </row>
    <row r="151" spans="1:9" ht="12" hidden="1" customHeight="1" outlineLevel="1" x14ac:dyDescent="0.2">
      <c r="A151" s="31" t="s">
        <v>4507</v>
      </c>
      <c r="B151" s="38" t="s">
        <v>4510</v>
      </c>
      <c r="C151" s="39" t="s">
        <v>4511</v>
      </c>
      <c r="D151" s="219"/>
      <c r="E151" s="40">
        <v>38</v>
      </c>
      <c r="F151" s="40" t="s">
        <v>659</v>
      </c>
      <c r="G151" s="166">
        <f t="shared" si="19"/>
        <v>1444</v>
      </c>
      <c r="H151" s="166">
        <f t="shared" si="20"/>
        <v>1877.2</v>
      </c>
      <c r="I151" s="256">
        <f t="shared" si="21"/>
        <v>0</v>
      </c>
    </row>
    <row r="152" spans="1:9" ht="12" hidden="1" customHeight="1" outlineLevel="1" x14ac:dyDescent="0.2">
      <c r="A152" s="31" t="s">
        <v>4507</v>
      </c>
      <c r="B152" s="38" t="s">
        <v>4512</v>
      </c>
      <c r="C152" s="39" t="s">
        <v>2745</v>
      </c>
      <c r="D152" s="219"/>
      <c r="E152" s="40">
        <v>170</v>
      </c>
      <c r="F152" s="40" t="s">
        <v>659</v>
      </c>
      <c r="G152" s="166">
        <f t="shared" si="19"/>
        <v>6460</v>
      </c>
      <c r="H152" s="166">
        <f t="shared" si="20"/>
        <v>8398</v>
      </c>
      <c r="I152" s="256">
        <f t="shared" si="21"/>
        <v>0</v>
      </c>
    </row>
    <row r="153" spans="1:9" ht="12" hidden="1" customHeight="1" outlineLevel="1" x14ac:dyDescent="0.2">
      <c r="A153" s="31" t="s">
        <v>4507</v>
      </c>
      <c r="B153" s="38" t="s">
        <v>4512</v>
      </c>
      <c r="C153" s="39" t="s">
        <v>2746</v>
      </c>
      <c r="D153" s="219"/>
      <c r="E153" s="40">
        <v>170</v>
      </c>
      <c r="F153" s="40" t="s">
        <v>659</v>
      </c>
      <c r="G153" s="166">
        <f t="shared" si="19"/>
        <v>6460</v>
      </c>
      <c r="H153" s="166">
        <f t="shared" si="20"/>
        <v>8398</v>
      </c>
      <c r="I153" s="256">
        <f t="shared" si="21"/>
        <v>0</v>
      </c>
    </row>
    <row r="154" spans="1:9" ht="12" hidden="1" customHeight="1" outlineLevel="1" x14ac:dyDescent="0.2">
      <c r="A154" s="31" t="s">
        <v>4507</v>
      </c>
      <c r="B154" s="38" t="s">
        <v>4512</v>
      </c>
      <c r="C154" s="39" t="s">
        <v>2747</v>
      </c>
      <c r="D154" s="219"/>
      <c r="E154" s="40">
        <v>170</v>
      </c>
      <c r="F154" s="40" t="s">
        <v>659</v>
      </c>
      <c r="G154" s="166">
        <f t="shared" si="19"/>
        <v>6460</v>
      </c>
      <c r="H154" s="166">
        <f t="shared" si="20"/>
        <v>8398</v>
      </c>
      <c r="I154" s="256">
        <f t="shared" si="21"/>
        <v>0</v>
      </c>
    </row>
    <row r="155" spans="1:9" ht="12" hidden="1" customHeight="1" outlineLevel="1" x14ac:dyDescent="0.2">
      <c r="A155" s="31" t="s">
        <v>4507</v>
      </c>
      <c r="B155" s="38" t="s">
        <v>2748</v>
      </c>
      <c r="C155" s="41" t="s">
        <v>606</v>
      </c>
      <c r="D155" s="121"/>
      <c r="E155" s="42">
        <v>2.4</v>
      </c>
      <c r="F155" s="40" t="s">
        <v>659</v>
      </c>
      <c r="G155" s="166">
        <f t="shared" si="19"/>
        <v>91.2</v>
      </c>
      <c r="H155" s="166">
        <f t="shared" si="20"/>
        <v>118.56</v>
      </c>
      <c r="I155" s="256">
        <f t="shared" si="21"/>
        <v>0</v>
      </c>
    </row>
    <row r="156" spans="1:9" ht="12" hidden="1" customHeight="1" outlineLevel="1" x14ac:dyDescent="0.2">
      <c r="A156" s="31" t="s">
        <v>4507</v>
      </c>
      <c r="B156" s="38" t="s">
        <v>607</v>
      </c>
      <c r="C156" s="41" t="s">
        <v>2749</v>
      </c>
      <c r="D156" s="121"/>
      <c r="E156" s="42">
        <v>5</v>
      </c>
      <c r="F156" s="40" t="s">
        <v>659</v>
      </c>
      <c r="G156" s="166">
        <f t="shared" si="19"/>
        <v>190</v>
      </c>
      <c r="H156" s="166">
        <f t="shared" si="20"/>
        <v>247</v>
      </c>
      <c r="I156" s="256">
        <f t="shared" si="21"/>
        <v>0</v>
      </c>
    </row>
    <row r="157" spans="1:9" ht="12" hidden="1" customHeight="1" outlineLevel="1" x14ac:dyDescent="0.2">
      <c r="A157" s="31" t="s">
        <v>4507</v>
      </c>
      <c r="B157" s="38" t="s">
        <v>4513</v>
      </c>
      <c r="C157" s="41" t="s">
        <v>2749</v>
      </c>
      <c r="D157" s="121"/>
      <c r="E157" s="42">
        <v>3.5</v>
      </c>
      <c r="F157" s="40" t="s">
        <v>659</v>
      </c>
      <c r="G157" s="166">
        <f t="shared" si="19"/>
        <v>133</v>
      </c>
      <c r="H157" s="166">
        <f t="shared" si="20"/>
        <v>172.9</v>
      </c>
      <c r="I157" s="256">
        <f t="shared" si="21"/>
        <v>0</v>
      </c>
    </row>
    <row r="158" spans="1:9" ht="12" hidden="1" customHeight="1" outlineLevel="1" x14ac:dyDescent="0.2">
      <c r="A158" s="31" t="s">
        <v>4507</v>
      </c>
      <c r="B158" s="38" t="s">
        <v>608</v>
      </c>
      <c r="C158" s="41" t="s">
        <v>2126</v>
      </c>
      <c r="D158" s="121"/>
      <c r="E158" s="42">
        <v>1.96</v>
      </c>
      <c r="F158" s="40" t="s">
        <v>659</v>
      </c>
      <c r="G158" s="166">
        <f t="shared" si="19"/>
        <v>74.48</v>
      </c>
      <c r="H158" s="166">
        <f t="shared" si="20"/>
        <v>96.824000000000012</v>
      </c>
      <c r="I158" s="256">
        <f t="shared" si="21"/>
        <v>0</v>
      </c>
    </row>
    <row r="159" spans="1:9" ht="12" customHeight="1" collapsed="1" x14ac:dyDescent="0.25">
      <c r="A159" s="128" t="s">
        <v>3342</v>
      </c>
      <c r="B159" s="129"/>
      <c r="C159" s="138"/>
      <c r="D159" s="206"/>
      <c r="E159" s="179"/>
      <c r="F159" s="178"/>
    </row>
    <row r="160" spans="1:9" ht="12" hidden="1" customHeight="1" outlineLevel="1" x14ac:dyDescent="0.2">
      <c r="A160" s="31" t="s">
        <v>4514</v>
      </c>
      <c r="B160" s="38" t="s">
        <v>4515</v>
      </c>
      <c r="C160" s="43" t="s">
        <v>4516</v>
      </c>
      <c r="D160" s="220"/>
      <c r="E160" s="44">
        <v>21.93</v>
      </c>
      <c r="F160" s="40" t="s">
        <v>659</v>
      </c>
      <c r="G160" s="166">
        <f>E160*$G$1</f>
        <v>833.34</v>
      </c>
      <c r="H160" s="166">
        <f>G160*($H$1+1)</f>
        <v>1083.3420000000001</v>
      </c>
      <c r="I160" s="256">
        <f>D160*H160</f>
        <v>0</v>
      </c>
    </row>
    <row r="161" spans="1:9" ht="12" hidden="1" customHeight="1" outlineLevel="1" x14ac:dyDescent="0.2">
      <c r="A161" s="31" t="s">
        <v>4514</v>
      </c>
      <c r="B161" s="38" t="s">
        <v>4515</v>
      </c>
      <c r="C161" s="43" t="s">
        <v>4517</v>
      </c>
      <c r="D161" s="220"/>
      <c r="E161" s="44">
        <v>23.39</v>
      </c>
      <c r="F161" s="40" t="s">
        <v>659</v>
      </c>
      <c r="G161" s="166">
        <f>E161*$G$1</f>
        <v>888.82</v>
      </c>
      <c r="H161" s="166">
        <f>G161*($H$1+1)</f>
        <v>1155.4660000000001</v>
      </c>
      <c r="I161" s="256">
        <f>D161*H161</f>
        <v>0</v>
      </c>
    </row>
    <row r="162" spans="1:9" ht="12" hidden="1" customHeight="1" outlineLevel="1" x14ac:dyDescent="0.2">
      <c r="A162" s="31" t="s">
        <v>4514</v>
      </c>
      <c r="B162" s="38" t="s">
        <v>4515</v>
      </c>
      <c r="C162" s="43" t="s">
        <v>4518</v>
      </c>
      <c r="D162" s="220"/>
      <c r="E162" s="44">
        <v>27.81</v>
      </c>
      <c r="F162" s="40" t="s">
        <v>659</v>
      </c>
      <c r="G162" s="166">
        <f>E162*$G$1</f>
        <v>1056.78</v>
      </c>
      <c r="H162" s="166">
        <f>G162*($H$1+1)</f>
        <v>1373.8140000000001</v>
      </c>
      <c r="I162" s="256">
        <f>D162*H162</f>
        <v>0</v>
      </c>
    </row>
    <row r="163" spans="1:9" ht="12" hidden="1" customHeight="1" outlineLevel="1" x14ac:dyDescent="0.2">
      <c r="A163" s="31" t="s">
        <v>4514</v>
      </c>
      <c r="B163" s="38" t="s">
        <v>4515</v>
      </c>
      <c r="C163" s="43" t="s">
        <v>4519</v>
      </c>
      <c r="D163" s="220"/>
      <c r="E163" s="44">
        <v>33.07</v>
      </c>
      <c r="F163" s="40" t="s">
        <v>659</v>
      </c>
      <c r="G163" s="166">
        <f>E163*$G$1</f>
        <v>1256.6600000000001</v>
      </c>
      <c r="H163" s="166">
        <f>G163*($H$1+1)</f>
        <v>1633.6580000000001</v>
      </c>
      <c r="I163" s="256">
        <f>D163*H163</f>
        <v>0</v>
      </c>
    </row>
    <row r="164" spans="1:9" ht="12" hidden="1" customHeight="1" outlineLevel="1" x14ac:dyDescent="0.2">
      <c r="A164" s="31" t="s">
        <v>4514</v>
      </c>
      <c r="B164" s="38" t="s">
        <v>4515</v>
      </c>
      <c r="C164" s="43" t="s">
        <v>2989</v>
      </c>
      <c r="D164" s="220"/>
      <c r="E164" s="44">
        <v>49.7</v>
      </c>
      <c r="F164" s="40" t="s">
        <v>659</v>
      </c>
      <c r="G164" s="166">
        <f>E164*$G$1</f>
        <v>1888.6000000000001</v>
      </c>
      <c r="H164" s="166">
        <f>G164*($H$1+1)</f>
        <v>2455.1800000000003</v>
      </c>
      <c r="I164" s="256">
        <f>D164*H164</f>
        <v>0</v>
      </c>
    </row>
    <row r="165" spans="1:9" ht="12" customHeight="1" collapsed="1" x14ac:dyDescent="0.2">
      <c r="A165" s="128" t="s">
        <v>2127</v>
      </c>
      <c r="B165" s="139"/>
      <c r="C165" s="140"/>
      <c r="D165" s="221"/>
      <c r="E165" s="193"/>
      <c r="F165" s="198"/>
    </row>
    <row r="166" spans="1:9" ht="12" hidden="1" customHeight="1" outlineLevel="1" x14ac:dyDescent="0.2">
      <c r="A166" s="31" t="s">
        <v>4514</v>
      </c>
      <c r="B166" s="38" t="s">
        <v>2128</v>
      </c>
      <c r="C166" s="43" t="s">
        <v>2129</v>
      </c>
      <c r="D166" s="220"/>
      <c r="E166" s="44">
        <v>19.8</v>
      </c>
      <c r="F166" s="40" t="s">
        <v>659</v>
      </c>
      <c r="G166" s="166">
        <f>E166*$G$1</f>
        <v>752.4</v>
      </c>
      <c r="H166" s="166">
        <f>G166*($H$1+1)</f>
        <v>978.12</v>
      </c>
      <c r="I166" s="256">
        <f>D166*H166</f>
        <v>0</v>
      </c>
    </row>
    <row r="167" spans="1:9" ht="12" hidden="1" customHeight="1" outlineLevel="1" x14ac:dyDescent="0.2">
      <c r="A167" s="31" t="s">
        <v>4514</v>
      </c>
      <c r="B167" s="38" t="s">
        <v>2128</v>
      </c>
      <c r="C167" s="43" t="s">
        <v>4519</v>
      </c>
      <c r="D167" s="220"/>
      <c r="E167" s="44">
        <v>27.86</v>
      </c>
      <c r="F167" s="40" t="s">
        <v>659</v>
      </c>
      <c r="G167" s="166">
        <f>E167*$G$1</f>
        <v>1058.68</v>
      </c>
      <c r="H167" s="166">
        <f>G167*($H$1+1)</f>
        <v>1376.2840000000001</v>
      </c>
      <c r="I167" s="256">
        <f>D167*H167</f>
        <v>0</v>
      </c>
    </row>
    <row r="168" spans="1:9" ht="12" customHeight="1" collapsed="1" x14ac:dyDescent="0.25">
      <c r="A168" s="128" t="s">
        <v>3343</v>
      </c>
      <c r="B168" s="129"/>
      <c r="C168" s="138"/>
      <c r="D168" s="206"/>
      <c r="E168" s="179"/>
      <c r="F168" s="180"/>
    </row>
    <row r="169" spans="1:9" ht="12" hidden="1" customHeight="1" outlineLevel="1" x14ac:dyDescent="0.2">
      <c r="A169" s="31" t="s">
        <v>4524</v>
      </c>
      <c r="B169" s="38" t="s">
        <v>4515</v>
      </c>
      <c r="C169" s="43" t="s">
        <v>1151</v>
      </c>
      <c r="D169" s="220"/>
      <c r="E169" s="44">
        <v>21.4</v>
      </c>
      <c r="F169" s="40" t="s">
        <v>659</v>
      </c>
      <c r="G169" s="166">
        <f>E169*$G$1</f>
        <v>813.19999999999993</v>
      </c>
      <c r="H169" s="166">
        <f>G169*($H$1+1)</f>
        <v>1057.1599999999999</v>
      </c>
      <c r="I169" s="256">
        <f>D169*H169</f>
        <v>0</v>
      </c>
    </row>
    <row r="170" spans="1:9" ht="12" hidden="1" customHeight="1" outlineLevel="1" x14ac:dyDescent="0.2">
      <c r="A170" s="31" t="s">
        <v>4524</v>
      </c>
      <c r="B170" s="38" t="s">
        <v>4515</v>
      </c>
      <c r="C170" s="43" t="s">
        <v>4520</v>
      </c>
      <c r="D170" s="220"/>
      <c r="E170" s="44">
        <v>21.56</v>
      </c>
      <c r="F170" s="40" t="s">
        <v>659</v>
      </c>
      <c r="G170" s="166">
        <f>E170*$G$1</f>
        <v>819.28</v>
      </c>
      <c r="H170" s="166">
        <f>G170*($H$1+1)</f>
        <v>1065.0640000000001</v>
      </c>
      <c r="I170" s="256">
        <f>D170*H170</f>
        <v>0</v>
      </c>
    </row>
    <row r="171" spans="1:9" ht="12" hidden="1" customHeight="1" outlineLevel="1" x14ac:dyDescent="0.2">
      <c r="A171" s="31" t="s">
        <v>4524</v>
      </c>
      <c r="B171" s="38" t="s">
        <v>4515</v>
      </c>
      <c r="C171" s="43" t="s">
        <v>4521</v>
      </c>
      <c r="D171" s="220"/>
      <c r="E171" s="44">
        <v>23.35</v>
      </c>
      <c r="F171" s="40" t="s">
        <v>659</v>
      </c>
      <c r="G171" s="166">
        <f>E171*$G$1</f>
        <v>887.30000000000007</v>
      </c>
      <c r="H171" s="166">
        <f>G171*($H$1+1)</f>
        <v>1153.4900000000002</v>
      </c>
      <c r="I171" s="256">
        <f>D171*H171</f>
        <v>0</v>
      </c>
    </row>
    <row r="172" spans="1:9" ht="12" hidden="1" customHeight="1" outlineLevel="1" x14ac:dyDescent="0.2">
      <c r="A172" s="31" t="s">
        <v>4524</v>
      </c>
      <c r="B172" s="38" t="s">
        <v>4515</v>
      </c>
      <c r="C172" s="43" t="s">
        <v>4522</v>
      </c>
      <c r="D172" s="220"/>
      <c r="E172" s="44">
        <v>25.55</v>
      </c>
      <c r="F172" s="40" t="s">
        <v>659</v>
      </c>
      <c r="G172" s="166">
        <f>E172*$G$1</f>
        <v>970.9</v>
      </c>
      <c r="H172" s="166">
        <f>G172*($H$1+1)</f>
        <v>1262.17</v>
      </c>
      <c r="I172" s="256">
        <f>D172*H172</f>
        <v>0</v>
      </c>
    </row>
    <row r="173" spans="1:9" ht="12" hidden="1" customHeight="1" outlineLevel="1" x14ac:dyDescent="0.2">
      <c r="A173" s="31" t="s">
        <v>4524</v>
      </c>
      <c r="B173" s="38" t="s">
        <v>4515</v>
      </c>
      <c r="C173" s="43" t="s">
        <v>4523</v>
      </c>
      <c r="D173" s="220"/>
      <c r="E173" s="44">
        <v>26.95</v>
      </c>
      <c r="F173" s="40" t="s">
        <v>659</v>
      </c>
      <c r="G173" s="166">
        <f>E173*$G$1</f>
        <v>1024.0999999999999</v>
      </c>
      <c r="H173" s="166">
        <f>G173*($H$1+1)</f>
        <v>1331.33</v>
      </c>
      <c r="I173" s="256">
        <f>D173*H173</f>
        <v>0</v>
      </c>
    </row>
    <row r="174" spans="1:9" s="124" customFormat="1" ht="12" customHeight="1" collapsed="1" x14ac:dyDescent="0.25">
      <c r="A174" s="128" t="s">
        <v>2130</v>
      </c>
      <c r="B174" s="129"/>
      <c r="C174" s="138"/>
      <c r="D174" s="206"/>
      <c r="E174" s="179"/>
      <c r="F174" s="180"/>
      <c r="G174" s="165"/>
      <c r="H174" s="165"/>
      <c r="I174" s="255"/>
    </row>
    <row r="175" spans="1:9" ht="12" hidden="1" customHeight="1" outlineLevel="1" x14ac:dyDescent="0.2">
      <c r="A175" s="31" t="s">
        <v>4524</v>
      </c>
      <c r="B175" s="38" t="s">
        <v>4525</v>
      </c>
      <c r="C175" s="43" t="s">
        <v>4526</v>
      </c>
      <c r="D175" s="220"/>
      <c r="E175" s="44">
        <v>9.6</v>
      </c>
      <c r="F175" s="40" t="s">
        <v>659</v>
      </c>
      <c r="G175" s="166">
        <f>E175*$G$1</f>
        <v>364.8</v>
      </c>
      <c r="H175" s="166">
        <f>G175*($H$1+1)</f>
        <v>474.24</v>
      </c>
      <c r="I175" s="256">
        <f>D175*H175</f>
        <v>0</v>
      </c>
    </row>
    <row r="176" spans="1:9" ht="12" hidden="1" customHeight="1" outlineLevel="1" x14ac:dyDescent="0.2">
      <c r="A176" s="31" t="s">
        <v>4524</v>
      </c>
      <c r="B176" s="38" t="s">
        <v>4525</v>
      </c>
      <c r="C176" s="43" t="s">
        <v>4527</v>
      </c>
      <c r="D176" s="220"/>
      <c r="E176" s="44">
        <v>9.6999999999999993</v>
      </c>
      <c r="F176" s="40" t="s">
        <v>659</v>
      </c>
      <c r="G176" s="166">
        <f>E176*$G$1</f>
        <v>368.59999999999997</v>
      </c>
      <c r="H176" s="166">
        <f>G176*($H$1+1)</f>
        <v>479.17999999999995</v>
      </c>
      <c r="I176" s="256">
        <f>D176*H176</f>
        <v>0</v>
      </c>
    </row>
    <row r="177" spans="1:9" ht="12" hidden="1" customHeight="1" outlineLevel="1" x14ac:dyDescent="0.2">
      <c r="A177" s="31" t="s">
        <v>4524</v>
      </c>
      <c r="B177" s="38" t="s">
        <v>4525</v>
      </c>
      <c r="C177" s="43" t="s">
        <v>534</v>
      </c>
      <c r="D177" s="220"/>
      <c r="E177" s="44">
        <v>9.9</v>
      </c>
      <c r="F177" s="40" t="s">
        <v>659</v>
      </c>
      <c r="G177" s="166">
        <f>E177*$G$1</f>
        <v>376.2</v>
      </c>
      <c r="H177" s="166">
        <f>G177*($H$1+1)</f>
        <v>489.06</v>
      </c>
      <c r="I177" s="256">
        <f>D177*H177</f>
        <v>0</v>
      </c>
    </row>
    <row r="178" spans="1:9" ht="12" hidden="1" customHeight="1" outlineLevel="1" x14ac:dyDescent="0.2">
      <c r="A178" s="31" t="s">
        <v>4524</v>
      </c>
      <c r="B178" s="38" t="s">
        <v>4525</v>
      </c>
      <c r="C178" s="43" t="s">
        <v>535</v>
      </c>
      <c r="D178" s="220"/>
      <c r="E178" s="44">
        <v>10.7</v>
      </c>
      <c r="F178" s="40" t="s">
        <v>659</v>
      </c>
      <c r="G178" s="166">
        <f>E178*$G$1</f>
        <v>406.59999999999997</v>
      </c>
      <c r="H178" s="166">
        <f>G178*($H$1+1)</f>
        <v>528.57999999999993</v>
      </c>
      <c r="I178" s="256">
        <f>D178*H178</f>
        <v>0</v>
      </c>
    </row>
    <row r="179" spans="1:9" ht="12" customHeight="1" collapsed="1" x14ac:dyDescent="0.25">
      <c r="A179" s="128" t="s">
        <v>2131</v>
      </c>
      <c r="B179" s="129"/>
      <c r="C179" s="138"/>
      <c r="D179" s="206"/>
      <c r="E179" s="179"/>
      <c r="F179" s="180"/>
    </row>
    <row r="180" spans="1:9" ht="12" hidden="1" customHeight="1" outlineLevel="1" x14ac:dyDescent="0.2">
      <c r="A180" s="31" t="s">
        <v>537</v>
      </c>
      <c r="B180" s="38" t="s">
        <v>4515</v>
      </c>
      <c r="C180" s="43" t="s">
        <v>557</v>
      </c>
      <c r="D180" s="220"/>
      <c r="E180" s="46">
        <v>69</v>
      </c>
      <c r="F180" s="40" t="s">
        <v>659</v>
      </c>
      <c r="G180" s="166">
        <f>E180*$G$1</f>
        <v>2622</v>
      </c>
      <c r="H180" s="166">
        <f>G180*($H$1+1)</f>
        <v>3408.6</v>
      </c>
      <c r="I180" s="256">
        <f>D180*H180</f>
        <v>0</v>
      </c>
    </row>
    <row r="181" spans="1:9" ht="12" hidden="1" customHeight="1" outlineLevel="1" x14ac:dyDescent="0.2">
      <c r="A181" s="31" t="s">
        <v>537</v>
      </c>
      <c r="B181" s="38" t="s">
        <v>4515</v>
      </c>
      <c r="C181" s="43" t="s">
        <v>558</v>
      </c>
      <c r="D181" s="220"/>
      <c r="E181" s="46">
        <v>72</v>
      </c>
      <c r="F181" s="40" t="s">
        <v>659</v>
      </c>
      <c r="G181" s="166">
        <f>E181*$G$1</f>
        <v>2736</v>
      </c>
      <c r="H181" s="166">
        <f>G181*($H$1+1)</f>
        <v>3556.8</v>
      </c>
      <c r="I181" s="256">
        <f>D181*H181</f>
        <v>0</v>
      </c>
    </row>
    <row r="182" spans="1:9" ht="12" hidden="1" customHeight="1" outlineLevel="1" x14ac:dyDescent="0.2">
      <c r="A182" s="31" t="s">
        <v>537</v>
      </c>
      <c r="B182" s="38" t="s">
        <v>4515</v>
      </c>
      <c r="C182" s="43" t="s">
        <v>559</v>
      </c>
      <c r="D182" s="220"/>
      <c r="E182" s="46">
        <v>83</v>
      </c>
      <c r="F182" s="40" t="s">
        <v>659</v>
      </c>
      <c r="G182" s="166">
        <f>E182*$G$1</f>
        <v>3154</v>
      </c>
      <c r="H182" s="166">
        <f>G182*($H$1+1)</f>
        <v>4100.2</v>
      </c>
      <c r="I182" s="256">
        <f>D182*H182</f>
        <v>0</v>
      </c>
    </row>
    <row r="183" spans="1:9" ht="12" hidden="1" customHeight="1" outlineLevel="1" x14ac:dyDescent="0.2">
      <c r="A183" s="31" t="s">
        <v>537</v>
      </c>
      <c r="B183" s="38" t="s">
        <v>4515</v>
      </c>
      <c r="C183" s="43" t="s">
        <v>560</v>
      </c>
      <c r="D183" s="220"/>
      <c r="E183" s="46">
        <v>88</v>
      </c>
      <c r="F183" s="40" t="s">
        <v>659</v>
      </c>
      <c r="G183" s="166">
        <f>E183*$G$1</f>
        <v>3344</v>
      </c>
      <c r="H183" s="166">
        <f>G183*($H$1+1)</f>
        <v>4347.2</v>
      </c>
      <c r="I183" s="256">
        <f>D183*H183</f>
        <v>0</v>
      </c>
    </row>
    <row r="184" spans="1:9" ht="12" customHeight="1" collapsed="1" x14ac:dyDescent="0.25">
      <c r="A184" s="128" t="s">
        <v>562</v>
      </c>
      <c r="B184" s="129"/>
      <c r="C184" s="138"/>
      <c r="D184" s="206"/>
      <c r="E184" s="179"/>
      <c r="F184" s="180"/>
    </row>
    <row r="185" spans="1:9" ht="12" customHeight="1" x14ac:dyDescent="0.2">
      <c r="A185" s="31" t="s">
        <v>537</v>
      </c>
      <c r="B185" s="38">
        <v>704</v>
      </c>
      <c r="C185" s="43" t="s">
        <v>536</v>
      </c>
      <c r="D185" s="220"/>
      <c r="E185" s="46">
        <v>69</v>
      </c>
      <c r="F185" s="40" t="s">
        <v>659</v>
      </c>
      <c r="G185" s="166">
        <f>E185*$G$1</f>
        <v>2622</v>
      </c>
      <c r="H185" s="166">
        <f>G185*($H$1+1)</f>
        <v>3408.6</v>
      </c>
      <c r="I185" s="256">
        <f>D185*H185</f>
        <v>0</v>
      </c>
    </row>
    <row r="186" spans="1:9" ht="12" customHeight="1" x14ac:dyDescent="0.25">
      <c r="A186" s="128" t="s">
        <v>2132</v>
      </c>
      <c r="B186" s="129"/>
      <c r="C186" s="138"/>
      <c r="D186" s="206"/>
      <c r="E186" s="179"/>
      <c r="F186" s="176"/>
    </row>
    <row r="187" spans="1:9" ht="12" hidden="1" customHeight="1" outlineLevel="1" x14ac:dyDescent="0.2">
      <c r="A187" s="31" t="s">
        <v>540</v>
      </c>
      <c r="B187" s="38" t="s">
        <v>538</v>
      </c>
      <c r="C187" s="43" t="s">
        <v>4520</v>
      </c>
      <c r="D187" s="220"/>
      <c r="E187" s="46">
        <v>27.5</v>
      </c>
      <c r="F187" s="40" t="s">
        <v>659</v>
      </c>
      <c r="G187" s="166">
        <f>E187*$G$1</f>
        <v>1045</v>
      </c>
      <c r="H187" s="166">
        <f>G187*($H$1+1)</f>
        <v>1358.5</v>
      </c>
      <c r="I187" s="256">
        <f>D187*H187</f>
        <v>0</v>
      </c>
    </row>
    <row r="188" spans="1:9" ht="12" hidden="1" customHeight="1" outlineLevel="1" x14ac:dyDescent="0.2">
      <c r="A188" s="31" t="s">
        <v>540</v>
      </c>
      <c r="B188" s="38" t="s">
        <v>538</v>
      </c>
      <c r="C188" s="43" t="s">
        <v>4521</v>
      </c>
      <c r="D188" s="220"/>
      <c r="E188" s="46">
        <v>32.5</v>
      </c>
      <c r="F188" s="40" t="s">
        <v>659</v>
      </c>
      <c r="G188" s="166">
        <f>E188*$G$1</f>
        <v>1235</v>
      </c>
      <c r="H188" s="166">
        <f>G188*($H$1+1)</f>
        <v>1605.5</v>
      </c>
      <c r="I188" s="256">
        <f>D188*H188</f>
        <v>0</v>
      </c>
    </row>
    <row r="189" spans="1:9" ht="12" hidden="1" customHeight="1" outlineLevel="1" x14ac:dyDescent="0.2">
      <c r="A189" s="31" t="s">
        <v>540</v>
      </c>
      <c r="B189" s="38" t="s">
        <v>538</v>
      </c>
      <c r="C189" s="43" t="s">
        <v>4522</v>
      </c>
      <c r="D189" s="220"/>
      <c r="E189" s="46">
        <v>36.5</v>
      </c>
      <c r="F189" s="40" t="s">
        <v>659</v>
      </c>
      <c r="G189" s="166">
        <f>E189*$G$1</f>
        <v>1387</v>
      </c>
      <c r="H189" s="166">
        <f>G189*($H$1+1)</f>
        <v>1803.1000000000001</v>
      </c>
      <c r="I189" s="256">
        <f>D189*H189</f>
        <v>0</v>
      </c>
    </row>
    <row r="190" spans="1:9" ht="12" hidden="1" customHeight="1" outlineLevel="1" x14ac:dyDescent="0.2">
      <c r="A190" s="31" t="s">
        <v>540</v>
      </c>
      <c r="B190" s="38" t="s">
        <v>538</v>
      </c>
      <c r="C190" s="43" t="s">
        <v>4523</v>
      </c>
      <c r="D190" s="220"/>
      <c r="E190" s="46">
        <v>38.5</v>
      </c>
      <c r="F190" s="40" t="s">
        <v>659</v>
      </c>
      <c r="G190" s="166">
        <f>E190*$G$1</f>
        <v>1463</v>
      </c>
      <c r="H190" s="166">
        <f>G190*($H$1+1)</f>
        <v>1901.9</v>
      </c>
      <c r="I190" s="256">
        <f>D190*H190</f>
        <v>0</v>
      </c>
    </row>
    <row r="191" spans="1:9" ht="12" customHeight="1" collapsed="1" x14ac:dyDescent="0.25">
      <c r="A191" s="128" t="s">
        <v>539</v>
      </c>
      <c r="B191" s="129"/>
      <c r="C191" s="138"/>
      <c r="D191" s="206"/>
      <c r="E191" s="179"/>
      <c r="F191" s="176"/>
    </row>
    <row r="192" spans="1:9" ht="12" hidden="1" customHeight="1" outlineLevel="1" x14ac:dyDescent="0.2">
      <c r="A192" s="31" t="s">
        <v>540</v>
      </c>
      <c r="B192" s="38" t="s">
        <v>541</v>
      </c>
      <c r="C192" s="43" t="s">
        <v>542</v>
      </c>
      <c r="D192" s="220"/>
      <c r="E192" s="46">
        <v>18</v>
      </c>
      <c r="F192" s="40" t="s">
        <v>659</v>
      </c>
      <c r="G192" s="166">
        <f t="shared" ref="G192:G201" si="22">E192*$G$1</f>
        <v>684</v>
      </c>
      <c r="H192" s="166">
        <f t="shared" ref="H192:H201" si="23">G192*($H$1+1)</f>
        <v>889.2</v>
      </c>
      <c r="I192" s="256">
        <f t="shared" ref="I192:I201" si="24">D192*H192</f>
        <v>0</v>
      </c>
    </row>
    <row r="193" spans="1:9" ht="12" hidden="1" customHeight="1" outlineLevel="1" x14ac:dyDescent="0.2">
      <c r="A193" s="31" t="s">
        <v>540</v>
      </c>
      <c r="B193" s="38" t="s">
        <v>541</v>
      </c>
      <c r="C193" s="43" t="s">
        <v>543</v>
      </c>
      <c r="D193" s="220"/>
      <c r="E193" s="46">
        <v>19</v>
      </c>
      <c r="F193" s="40" t="s">
        <v>659</v>
      </c>
      <c r="G193" s="166">
        <f t="shared" si="22"/>
        <v>722</v>
      </c>
      <c r="H193" s="166">
        <f t="shared" si="23"/>
        <v>938.6</v>
      </c>
      <c r="I193" s="256">
        <f t="shared" si="24"/>
        <v>0</v>
      </c>
    </row>
    <row r="194" spans="1:9" ht="12" hidden="1" customHeight="1" outlineLevel="1" x14ac:dyDescent="0.2">
      <c r="A194" s="31" t="s">
        <v>540</v>
      </c>
      <c r="B194" s="38" t="s">
        <v>541</v>
      </c>
      <c r="C194" s="43" t="s">
        <v>544</v>
      </c>
      <c r="D194" s="220"/>
      <c r="E194" s="46">
        <v>20</v>
      </c>
      <c r="F194" s="40" t="s">
        <v>659</v>
      </c>
      <c r="G194" s="166">
        <f t="shared" si="22"/>
        <v>760</v>
      </c>
      <c r="H194" s="166">
        <f t="shared" si="23"/>
        <v>988</v>
      </c>
      <c r="I194" s="256">
        <f t="shared" si="24"/>
        <v>0</v>
      </c>
    </row>
    <row r="195" spans="1:9" ht="12" hidden="1" customHeight="1" outlineLevel="1" x14ac:dyDescent="0.2">
      <c r="A195" s="31" t="s">
        <v>540</v>
      </c>
      <c r="B195" s="38" t="s">
        <v>541</v>
      </c>
      <c r="C195" s="43" t="s">
        <v>545</v>
      </c>
      <c r="D195" s="220"/>
      <c r="E195" s="46">
        <v>22</v>
      </c>
      <c r="F195" s="40" t="s">
        <v>659</v>
      </c>
      <c r="G195" s="166">
        <f t="shared" si="22"/>
        <v>836</v>
      </c>
      <c r="H195" s="166">
        <f t="shared" si="23"/>
        <v>1086.8</v>
      </c>
      <c r="I195" s="256">
        <f t="shared" si="24"/>
        <v>0</v>
      </c>
    </row>
    <row r="196" spans="1:9" ht="12" hidden="1" customHeight="1" outlineLevel="1" x14ac:dyDescent="0.2">
      <c r="A196" s="31" t="s">
        <v>540</v>
      </c>
      <c r="B196" s="38" t="s">
        <v>541</v>
      </c>
      <c r="C196" s="43" t="s">
        <v>546</v>
      </c>
      <c r="D196" s="220"/>
      <c r="E196" s="46">
        <v>23</v>
      </c>
      <c r="F196" s="40" t="s">
        <v>659</v>
      </c>
      <c r="G196" s="166">
        <f t="shared" si="22"/>
        <v>874</v>
      </c>
      <c r="H196" s="166">
        <f t="shared" si="23"/>
        <v>1136.2</v>
      </c>
      <c r="I196" s="256">
        <f t="shared" si="24"/>
        <v>0</v>
      </c>
    </row>
    <row r="197" spans="1:9" ht="12" hidden="1" customHeight="1" outlineLevel="1" x14ac:dyDescent="0.2">
      <c r="A197" s="31" t="s">
        <v>540</v>
      </c>
      <c r="B197" s="38" t="s">
        <v>541</v>
      </c>
      <c r="C197" s="43" t="s">
        <v>547</v>
      </c>
      <c r="D197" s="220"/>
      <c r="E197" s="46">
        <v>24</v>
      </c>
      <c r="F197" s="40" t="s">
        <v>659</v>
      </c>
      <c r="G197" s="166">
        <f t="shared" si="22"/>
        <v>912</v>
      </c>
      <c r="H197" s="166">
        <f t="shared" si="23"/>
        <v>1185.6000000000001</v>
      </c>
      <c r="I197" s="256">
        <f t="shared" si="24"/>
        <v>0</v>
      </c>
    </row>
    <row r="198" spans="1:9" ht="12" hidden="1" customHeight="1" outlineLevel="1" x14ac:dyDescent="0.2">
      <c r="A198" s="31" t="s">
        <v>540</v>
      </c>
      <c r="B198" s="38" t="s">
        <v>541</v>
      </c>
      <c r="C198" s="43" t="s">
        <v>548</v>
      </c>
      <c r="D198" s="220"/>
      <c r="E198" s="46">
        <v>26</v>
      </c>
      <c r="F198" s="40" t="s">
        <v>659</v>
      </c>
      <c r="G198" s="166">
        <f t="shared" si="22"/>
        <v>988</v>
      </c>
      <c r="H198" s="166">
        <f t="shared" si="23"/>
        <v>1284.4000000000001</v>
      </c>
      <c r="I198" s="256">
        <f t="shared" si="24"/>
        <v>0</v>
      </c>
    </row>
    <row r="199" spans="1:9" ht="12" hidden="1" customHeight="1" outlineLevel="1" x14ac:dyDescent="0.2">
      <c r="A199" s="31" t="s">
        <v>540</v>
      </c>
      <c r="B199" s="38" t="s">
        <v>541</v>
      </c>
      <c r="C199" s="43" t="s">
        <v>549</v>
      </c>
      <c r="D199" s="220"/>
      <c r="E199" s="46">
        <v>27</v>
      </c>
      <c r="F199" s="40" t="s">
        <v>659</v>
      </c>
      <c r="G199" s="166">
        <f t="shared" si="22"/>
        <v>1026</v>
      </c>
      <c r="H199" s="166">
        <f t="shared" si="23"/>
        <v>1333.8</v>
      </c>
      <c r="I199" s="256">
        <f t="shared" si="24"/>
        <v>0</v>
      </c>
    </row>
    <row r="200" spans="1:9" ht="12" hidden="1" customHeight="1" outlineLevel="1" x14ac:dyDescent="0.2">
      <c r="A200" s="31" t="s">
        <v>540</v>
      </c>
      <c r="B200" s="38" t="s">
        <v>541</v>
      </c>
      <c r="C200" s="43" t="s">
        <v>550</v>
      </c>
      <c r="D200" s="220"/>
      <c r="E200" s="46">
        <v>30</v>
      </c>
      <c r="F200" s="40" t="s">
        <v>659</v>
      </c>
      <c r="G200" s="166">
        <f t="shared" si="22"/>
        <v>1140</v>
      </c>
      <c r="H200" s="166">
        <f t="shared" si="23"/>
        <v>1482</v>
      </c>
      <c r="I200" s="256">
        <f t="shared" si="24"/>
        <v>0</v>
      </c>
    </row>
    <row r="201" spans="1:9" ht="12" hidden="1" customHeight="1" outlineLevel="1" x14ac:dyDescent="0.2">
      <c r="A201" s="31" t="s">
        <v>540</v>
      </c>
      <c r="B201" s="38" t="s">
        <v>541</v>
      </c>
      <c r="C201" s="43" t="s">
        <v>551</v>
      </c>
      <c r="D201" s="220"/>
      <c r="E201" s="46">
        <v>39</v>
      </c>
      <c r="F201" s="40" t="s">
        <v>659</v>
      </c>
      <c r="G201" s="166">
        <f t="shared" si="22"/>
        <v>1482</v>
      </c>
      <c r="H201" s="166">
        <f t="shared" si="23"/>
        <v>1926.6000000000001</v>
      </c>
      <c r="I201" s="256">
        <f t="shared" si="24"/>
        <v>0</v>
      </c>
    </row>
    <row r="202" spans="1:9" ht="12" customHeight="1" collapsed="1" x14ac:dyDescent="0.25">
      <c r="A202" s="128" t="s">
        <v>2133</v>
      </c>
      <c r="B202" s="129"/>
      <c r="C202" s="138"/>
      <c r="D202" s="206"/>
      <c r="E202" s="179"/>
      <c r="F202" s="180"/>
    </row>
    <row r="203" spans="1:9" ht="12" hidden="1" customHeight="1" outlineLevel="1" x14ac:dyDescent="0.2">
      <c r="A203" s="31" t="s">
        <v>540</v>
      </c>
      <c r="B203" s="38" t="s">
        <v>552</v>
      </c>
      <c r="C203" s="43" t="s">
        <v>553</v>
      </c>
      <c r="D203" s="220"/>
      <c r="E203" s="46">
        <v>3.24</v>
      </c>
      <c r="F203" s="40" t="s">
        <v>659</v>
      </c>
      <c r="G203" s="166">
        <f>E203*$G$1</f>
        <v>123.12</v>
      </c>
      <c r="H203" s="166">
        <f>G203*($H$1+1)</f>
        <v>160.05600000000001</v>
      </c>
      <c r="I203" s="256">
        <f>D203*H203</f>
        <v>0</v>
      </c>
    </row>
    <row r="204" spans="1:9" ht="12" hidden="1" customHeight="1" outlineLevel="1" x14ac:dyDescent="0.2">
      <c r="A204" s="31" t="s">
        <v>540</v>
      </c>
      <c r="B204" s="38" t="s">
        <v>554</v>
      </c>
      <c r="C204" s="43" t="s">
        <v>2134</v>
      </c>
      <c r="D204" s="220"/>
      <c r="E204" s="46">
        <v>2.3199999999999998</v>
      </c>
      <c r="F204" s="40" t="s">
        <v>659</v>
      </c>
      <c r="G204" s="166">
        <f>E204*$G$1</f>
        <v>88.16</v>
      </c>
      <c r="H204" s="166">
        <f>G204*($H$1+1)</f>
        <v>114.608</v>
      </c>
      <c r="I204" s="256">
        <f>D204*H204</f>
        <v>0</v>
      </c>
    </row>
    <row r="205" spans="1:9" ht="12" hidden="1" customHeight="1" outlineLevel="1" x14ac:dyDescent="0.2">
      <c r="A205" s="31" t="s">
        <v>540</v>
      </c>
      <c r="B205" s="38" t="s">
        <v>555</v>
      </c>
      <c r="C205" s="43" t="s">
        <v>556</v>
      </c>
      <c r="D205" s="220"/>
      <c r="E205" s="46">
        <v>1.3</v>
      </c>
      <c r="F205" s="40" t="s">
        <v>659</v>
      </c>
      <c r="G205" s="166">
        <f>E205*$G$1</f>
        <v>49.4</v>
      </c>
      <c r="H205" s="166">
        <f>G205*($H$1+1)</f>
        <v>64.22</v>
      </c>
      <c r="I205" s="256">
        <f>D205*H205</f>
        <v>0</v>
      </c>
    </row>
    <row r="206" spans="1:9" ht="12" customHeight="1" collapsed="1" x14ac:dyDescent="0.35">
      <c r="A206" s="128" t="s">
        <v>563</v>
      </c>
      <c r="B206" s="129"/>
      <c r="C206" s="138"/>
      <c r="D206" s="206"/>
      <c r="E206" s="197"/>
      <c r="F206" s="190"/>
    </row>
    <row r="207" spans="1:9" ht="12" hidden="1" customHeight="1" outlineLevel="1" x14ac:dyDescent="0.2">
      <c r="A207" s="31" t="s">
        <v>4277</v>
      </c>
      <c r="B207" s="38" t="s">
        <v>564</v>
      </c>
      <c r="C207" s="43" t="s">
        <v>565</v>
      </c>
      <c r="D207" s="220"/>
      <c r="E207" s="44">
        <v>46.16</v>
      </c>
      <c r="F207" s="40" t="s">
        <v>659</v>
      </c>
      <c r="G207" s="166">
        <f>E207*$G$1</f>
        <v>1754.08</v>
      </c>
      <c r="H207" s="166">
        <f>G207*($H$1+1)</f>
        <v>2280.3040000000001</v>
      </c>
      <c r="I207" s="256">
        <f>D207*H207</f>
        <v>0</v>
      </c>
    </row>
    <row r="208" spans="1:9" ht="12" hidden="1" customHeight="1" outlineLevel="1" x14ac:dyDescent="0.2">
      <c r="A208" s="31" t="s">
        <v>4277</v>
      </c>
      <c r="B208" s="38" t="s">
        <v>566</v>
      </c>
      <c r="C208" s="43" t="s">
        <v>567</v>
      </c>
      <c r="D208" s="220"/>
      <c r="E208" s="44">
        <v>52.18</v>
      </c>
      <c r="F208" s="40" t="s">
        <v>659</v>
      </c>
      <c r="G208" s="166">
        <f>E208*$G$1</f>
        <v>1982.84</v>
      </c>
      <c r="H208" s="166">
        <f>G208*($H$1+1)</f>
        <v>2577.692</v>
      </c>
      <c r="I208" s="256">
        <f>D208*H208</f>
        <v>0</v>
      </c>
    </row>
    <row r="209" spans="1:9" ht="12" customHeight="1" collapsed="1" x14ac:dyDescent="0.25">
      <c r="A209" s="128" t="s">
        <v>2135</v>
      </c>
      <c r="B209" s="129"/>
      <c r="C209" s="138"/>
      <c r="D209" s="206"/>
      <c r="E209" s="179"/>
      <c r="F209" s="176"/>
    </row>
    <row r="210" spans="1:9" ht="12" hidden="1" customHeight="1" outlineLevel="1" x14ac:dyDescent="0.2">
      <c r="A210" s="31" t="s">
        <v>4277</v>
      </c>
      <c r="B210" s="38" t="s">
        <v>568</v>
      </c>
      <c r="C210" s="43" t="s">
        <v>2136</v>
      </c>
      <c r="D210" s="220"/>
      <c r="E210" s="44">
        <v>97.55</v>
      </c>
      <c r="F210" s="40" t="s">
        <v>659</v>
      </c>
      <c r="G210" s="166">
        <f>E210*$G$1</f>
        <v>3706.9</v>
      </c>
      <c r="H210" s="166">
        <f>G210*($H$1+1)</f>
        <v>4818.97</v>
      </c>
      <c r="I210" s="256">
        <f>D210*H210</f>
        <v>0</v>
      </c>
    </row>
    <row r="211" spans="1:9" ht="12" hidden="1" customHeight="1" outlineLevel="1" x14ac:dyDescent="0.2">
      <c r="A211" s="31" t="s">
        <v>4277</v>
      </c>
      <c r="B211" s="38" t="s">
        <v>569</v>
      </c>
      <c r="C211" s="43" t="s">
        <v>2137</v>
      </c>
      <c r="D211" s="220"/>
      <c r="E211" s="44">
        <v>118.45</v>
      </c>
      <c r="F211" s="40" t="s">
        <v>659</v>
      </c>
      <c r="G211" s="166">
        <f>E211*$G$1</f>
        <v>4501.1000000000004</v>
      </c>
      <c r="H211" s="166">
        <f>G211*($H$1+1)</f>
        <v>5851.43</v>
      </c>
      <c r="I211" s="256">
        <f>D211*H211</f>
        <v>0</v>
      </c>
    </row>
    <row r="212" spans="1:9" ht="12" hidden="1" customHeight="1" outlineLevel="1" x14ac:dyDescent="0.2">
      <c r="A212" s="31" t="s">
        <v>4277</v>
      </c>
      <c r="B212" s="38" t="s">
        <v>570</v>
      </c>
      <c r="C212" s="43" t="s">
        <v>1152</v>
      </c>
      <c r="D212" s="220"/>
      <c r="E212" s="44">
        <v>145</v>
      </c>
      <c r="F212" s="40" t="s">
        <v>659</v>
      </c>
      <c r="G212" s="166">
        <f>E212*$G$1</f>
        <v>5510</v>
      </c>
      <c r="H212" s="166">
        <f>G212*($H$1+1)</f>
        <v>7163</v>
      </c>
      <c r="I212" s="256">
        <f>D212*H212</f>
        <v>0</v>
      </c>
    </row>
    <row r="213" spans="1:9" ht="12" customHeight="1" collapsed="1" x14ac:dyDescent="0.25">
      <c r="A213" s="128" t="s">
        <v>4276</v>
      </c>
      <c r="B213" s="129"/>
      <c r="C213" s="138"/>
      <c r="D213" s="206"/>
      <c r="E213" s="179"/>
      <c r="F213" s="176"/>
    </row>
    <row r="214" spans="1:9" ht="12" hidden="1" customHeight="1" outlineLevel="1" x14ac:dyDescent="0.2">
      <c r="A214" s="31" t="s">
        <v>2138</v>
      </c>
      <c r="B214" s="38" t="s">
        <v>4278</v>
      </c>
      <c r="C214" s="43" t="s">
        <v>2139</v>
      </c>
      <c r="D214" s="220"/>
      <c r="E214" s="46">
        <v>72</v>
      </c>
      <c r="F214" s="40" t="s">
        <v>659</v>
      </c>
      <c r="G214" s="166">
        <f>E214*$G$1</f>
        <v>2736</v>
      </c>
      <c r="H214" s="166">
        <f>G214*($H$1+1)</f>
        <v>3556.8</v>
      </c>
      <c r="I214" s="256">
        <f>D214*H214</f>
        <v>0</v>
      </c>
    </row>
    <row r="215" spans="1:9" ht="12" hidden="1" customHeight="1" outlineLevel="1" x14ac:dyDescent="0.2">
      <c r="A215" s="31" t="s">
        <v>2138</v>
      </c>
      <c r="B215" s="38" t="s">
        <v>4279</v>
      </c>
      <c r="C215" s="43" t="s">
        <v>2140</v>
      </c>
      <c r="D215" s="220"/>
      <c r="E215" s="46">
        <v>94</v>
      </c>
      <c r="F215" s="40" t="s">
        <v>659</v>
      </c>
      <c r="G215" s="166">
        <f>E215*$G$1</f>
        <v>3572</v>
      </c>
      <c r="H215" s="166">
        <f>G215*($H$1+1)</f>
        <v>4643.6000000000004</v>
      </c>
      <c r="I215" s="256">
        <f>D215*H215</f>
        <v>0</v>
      </c>
    </row>
    <row r="216" spans="1:9" ht="12" customHeight="1" collapsed="1" x14ac:dyDescent="0.35">
      <c r="A216" s="128" t="s">
        <v>571</v>
      </c>
      <c r="B216" s="129"/>
      <c r="C216" s="141"/>
      <c r="D216" s="222"/>
      <c r="E216" s="175"/>
      <c r="F216" s="176"/>
    </row>
    <row r="217" spans="1:9" ht="12" hidden="1" customHeight="1" outlineLevel="1" x14ac:dyDescent="0.2">
      <c r="A217" s="31" t="s">
        <v>4280</v>
      </c>
      <c r="B217" s="38" t="s">
        <v>572</v>
      </c>
      <c r="C217" s="39" t="s">
        <v>1153</v>
      </c>
      <c r="D217" s="219"/>
      <c r="E217" s="40">
        <v>30</v>
      </c>
      <c r="F217" s="40" t="s">
        <v>659</v>
      </c>
      <c r="G217" s="166">
        <f t="shared" ref="G217:G236" si="25">E217*$G$1</f>
        <v>1140</v>
      </c>
      <c r="H217" s="166">
        <f t="shared" ref="H217:H236" si="26">G217*($H$1+1)</f>
        <v>1482</v>
      </c>
      <c r="I217" s="256">
        <f t="shared" ref="I217:I237" si="27">D217*H217</f>
        <v>0</v>
      </c>
    </row>
    <row r="218" spans="1:9" ht="12" hidden="1" customHeight="1" outlineLevel="1" x14ac:dyDescent="0.2">
      <c r="A218" s="31" t="s">
        <v>4280</v>
      </c>
      <c r="B218" s="38" t="s">
        <v>573</v>
      </c>
      <c r="C218" s="39" t="s">
        <v>2141</v>
      </c>
      <c r="D218" s="219"/>
      <c r="E218" s="40">
        <v>50</v>
      </c>
      <c r="F218" s="40" t="s">
        <v>659</v>
      </c>
      <c r="G218" s="166">
        <f t="shared" si="25"/>
        <v>1900</v>
      </c>
      <c r="H218" s="166">
        <f t="shared" si="26"/>
        <v>2470</v>
      </c>
      <c r="I218" s="256">
        <f t="shared" si="27"/>
        <v>0</v>
      </c>
    </row>
    <row r="219" spans="1:9" ht="12" hidden="1" customHeight="1" outlineLevel="1" x14ac:dyDescent="0.2">
      <c r="A219" s="31" t="s">
        <v>4280</v>
      </c>
      <c r="B219" s="38" t="s">
        <v>4281</v>
      </c>
      <c r="C219" s="39" t="s">
        <v>574</v>
      </c>
      <c r="D219" s="219"/>
      <c r="E219" s="40">
        <v>26</v>
      </c>
      <c r="F219" s="40" t="s">
        <v>659</v>
      </c>
      <c r="G219" s="166">
        <f t="shared" si="25"/>
        <v>988</v>
      </c>
      <c r="H219" s="166">
        <f t="shared" si="26"/>
        <v>1284.4000000000001</v>
      </c>
      <c r="I219" s="256">
        <f t="shared" si="27"/>
        <v>0</v>
      </c>
    </row>
    <row r="220" spans="1:9" ht="12" hidden="1" customHeight="1" outlineLevel="1" x14ac:dyDescent="0.2">
      <c r="A220" s="31" t="s">
        <v>4280</v>
      </c>
      <c r="B220" s="38">
        <v>903</v>
      </c>
      <c r="C220" s="47" t="s">
        <v>1154</v>
      </c>
      <c r="D220" s="121"/>
      <c r="E220" s="42">
        <v>0.42</v>
      </c>
      <c r="F220" s="40" t="s">
        <v>659</v>
      </c>
      <c r="G220" s="166">
        <f t="shared" si="25"/>
        <v>15.959999999999999</v>
      </c>
      <c r="H220" s="166">
        <f t="shared" si="26"/>
        <v>20.748000000000001</v>
      </c>
      <c r="I220" s="256">
        <f t="shared" si="27"/>
        <v>0</v>
      </c>
    </row>
    <row r="221" spans="1:9" ht="12" hidden="1" customHeight="1" outlineLevel="1" x14ac:dyDescent="0.2">
      <c r="A221" s="31" t="s">
        <v>4282</v>
      </c>
      <c r="B221" s="38" t="s">
        <v>2599</v>
      </c>
      <c r="C221" s="39" t="s">
        <v>172</v>
      </c>
      <c r="D221" s="219"/>
      <c r="E221" s="40">
        <v>22.06</v>
      </c>
      <c r="F221" s="40" t="s">
        <v>659</v>
      </c>
      <c r="G221" s="166">
        <f t="shared" si="25"/>
        <v>838.28</v>
      </c>
      <c r="H221" s="166">
        <f t="shared" si="26"/>
        <v>1089.7639999999999</v>
      </c>
      <c r="I221" s="256">
        <f t="shared" si="27"/>
        <v>0</v>
      </c>
    </row>
    <row r="222" spans="1:9" ht="12" hidden="1" customHeight="1" outlineLevel="1" x14ac:dyDescent="0.2">
      <c r="A222" s="31" t="s">
        <v>4282</v>
      </c>
      <c r="B222" s="38" t="s">
        <v>4283</v>
      </c>
      <c r="C222" s="39" t="s">
        <v>1756</v>
      </c>
      <c r="D222" s="219"/>
      <c r="E222" s="40">
        <v>22</v>
      </c>
      <c r="F222" s="40" t="s">
        <v>659</v>
      </c>
      <c r="G222" s="166">
        <f t="shared" si="25"/>
        <v>836</v>
      </c>
      <c r="H222" s="166">
        <f t="shared" si="26"/>
        <v>1086.8</v>
      </c>
      <c r="I222" s="256">
        <f t="shared" si="27"/>
        <v>0</v>
      </c>
    </row>
    <row r="223" spans="1:9" ht="12" hidden="1" customHeight="1" outlineLevel="1" x14ac:dyDescent="0.2">
      <c r="A223" s="31" t="s">
        <v>4282</v>
      </c>
      <c r="B223" s="38" t="s">
        <v>4284</v>
      </c>
      <c r="C223" s="47" t="s">
        <v>173</v>
      </c>
      <c r="D223" s="121"/>
      <c r="E223" s="42">
        <v>8</v>
      </c>
      <c r="F223" s="40" t="s">
        <v>4209</v>
      </c>
      <c r="G223" s="166">
        <f t="shared" si="25"/>
        <v>304</v>
      </c>
      <c r="H223" s="166">
        <f t="shared" si="26"/>
        <v>395.2</v>
      </c>
      <c r="I223" s="256">
        <f t="shared" si="27"/>
        <v>0</v>
      </c>
    </row>
    <row r="224" spans="1:9" ht="12" hidden="1" customHeight="1" outlineLevel="1" x14ac:dyDescent="0.2">
      <c r="A224" s="31" t="s">
        <v>4282</v>
      </c>
      <c r="B224" s="38" t="s">
        <v>4285</v>
      </c>
      <c r="C224" s="39" t="s">
        <v>2468</v>
      </c>
      <c r="D224" s="219"/>
      <c r="E224" s="40">
        <v>30</v>
      </c>
      <c r="F224" s="40" t="s">
        <v>659</v>
      </c>
      <c r="G224" s="166">
        <f t="shared" si="25"/>
        <v>1140</v>
      </c>
      <c r="H224" s="166">
        <f t="shared" si="26"/>
        <v>1482</v>
      </c>
      <c r="I224" s="256">
        <f t="shared" si="27"/>
        <v>0</v>
      </c>
    </row>
    <row r="225" spans="1:9" ht="12" hidden="1" customHeight="1" outlineLevel="1" x14ac:dyDescent="0.2">
      <c r="A225" s="31" t="s">
        <v>4282</v>
      </c>
      <c r="B225" s="38" t="s">
        <v>4286</v>
      </c>
      <c r="C225" s="39" t="s">
        <v>2469</v>
      </c>
      <c r="D225" s="219"/>
      <c r="E225" s="40">
        <v>34</v>
      </c>
      <c r="F225" s="40" t="s">
        <v>659</v>
      </c>
      <c r="G225" s="166">
        <f t="shared" si="25"/>
        <v>1292</v>
      </c>
      <c r="H225" s="166">
        <f t="shared" si="26"/>
        <v>1679.6000000000001</v>
      </c>
      <c r="I225" s="256">
        <f t="shared" si="27"/>
        <v>0</v>
      </c>
    </row>
    <row r="226" spans="1:9" ht="12" hidden="1" customHeight="1" outlineLevel="1" x14ac:dyDescent="0.2">
      <c r="A226" s="31" t="s">
        <v>4282</v>
      </c>
      <c r="B226" s="38" t="s">
        <v>4287</v>
      </c>
      <c r="C226" s="39" t="s">
        <v>2470</v>
      </c>
      <c r="D226" s="219"/>
      <c r="E226" s="40">
        <v>42</v>
      </c>
      <c r="F226" s="40" t="s">
        <v>659</v>
      </c>
      <c r="G226" s="166">
        <f t="shared" si="25"/>
        <v>1596</v>
      </c>
      <c r="H226" s="166">
        <f t="shared" si="26"/>
        <v>2074.8000000000002</v>
      </c>
      <c r="I226" s="256">
        <f t="shared" si="27"/>
        <v>0</v>
      </c>
    </row>
    <row r="227" spans="1:9" ht="12" hidden="1" customHeight="1" outlineLevel="1" x14ac:dyDescent="0.2">
      <c r="A227" s="31" t="s">
        <v>4282</v>
      </c>
      <c r="B227" s="38" t="s">
        <v>4288</v>
      </c>
      <c r="C227" s="39" t="s">
        <v>2471</v>
      </c>
      <c r="D227" s="219"/>
      <c r="E227" s="40">
        <v>45</v>
      </c>
      <c r="F227" s="40" t="s">
        <v>659</v>
      </c>
      <c r="G227" s="166">
        <f t="shared" si="25"/>
        <v>1710</v>
      </c>
      <c r="H227" s="166">
        <f t="shared" si="26"/>
        <v>2223</v>
      </c>
      <c r="I227" s="256">
        <f t="shared" si="27"/>
        <v>0</v>
      </c>
    </row>
    <row r="228" spans="1:9" ht="12" hidden="1" customHeight="1" outlineLevel="1" x14ac:dyDescent="0.2">
      <c r="A228" s="31" t="s">
        <v>4291</v>
      </c>
      <c r="B228" s="38" t="s">
        <v>4289</v>
      </c>
      <c r="C228" s="39" t="s">
        <v>2472</v>
      </c>
      <c r="D228" s="219"/>
      <c r="E228" s="40">
        <v>43</v>
      </c>
      <c r="F228" s="40" t="s">
        <v>659</v>
      </c>
      <c r="G228" s="166">
        <f t="shared" si="25"/>
        <v>1634</v>
      </c>
      <c r="H228" s="166">
        <f t="shared" si="26"/>
        <v>2124.2000000000003</v>
      </c>
      <c r="I228" s="256">
        <f t="shared" si="27"/>
        <v>0</v>
      </c>
    </row>
    <row r="229" spans="1:9" ht="12" hidden="1" customHeight="1" outlineLevel="1" x14ac:dyDescent="0.2">
      <c r="A229" s="31" t="s">
        <v>4291</v>
      </c>
      <c r="B229" s="38" t="s">
        <v>4290</v>
      </c>
      <c r="C229" s="39" t="s">
        <v>2473</v>
      </c>
      <c r="D229" s="219"/>
      <c r="E229" s="40">
        <v>48</v>
      </c>
      <c r="F229" s="40" t="s">
        <v>659</v>
      </c>
      <c r="G229" s="166">
        <f t="shared" si="25"/>
        <v>1824</v>
      </c>
      <c r="H229" s="166">
        <f t="shared" si="26"/>
        <v>2371.2000000000003</v>
      </c>
      <c r="I229" s="256">
        <f t="shared" si="27"/>
        <v>0</v>
      </c>
    </row>
    <row r="230" spans="1:9" ht="12" hidden="1" customHeight="1" outlineLevel="1" x14ac:dyDescent="0.2">
      <c r="A230" s="31" t="s">
        <v>4291</v>
      </c>
      <c r="B230" s="38" t="s">
        <v>4292</v>
      </c>
      <c r="C230" s="47" t="s">
        <v>2474</v>
      </c>
      <c r="D230" s="121"/>
      <c r="E230" s="40">
        <v>28.5</v>
      </c>
      <c r="F230" s="40" t="s">
        <v>659</v>
      </c>
      <c r="G230" s="166">
        <f t="shared" si="25"/>
        <v>1083</v>
      </c>
      <c r="H230" s="166">
        <f t="shared" si="26"/>
        <v>1407.9</v>
      </c>
      <c r="I230" s="256">
        <f t="shared" si="27"/>
        <v>0</v>
      </c>
    </row>
    <row r="231" spans="1:9" ht="12" hidden="1" customHeight="1" outlineLevel="1" x14ac:dyDescent="0.2">
      <c r="A231" s="31" t="s">
        <v>4291</v>
      </c>
      <c r="B231" s="38" t="s">
        <v>4293</v>
      </c>
      <c r="C231" s="47" t="s">
        <v>2475</v>
      </c>
      <c r="D231" s="121"/>
      <c r="E231" s="40">
        <v>30.5</v>
      </c>
      <c r="F231" s="40" t="s">
        <v>659</v>
      </c>
      <c r="G231" s="166">
        <f t="shared" si="25"/>
        <v>1159</v>
      </c>
      <c r="H231" s="166">
        <f t="shared" si="26"/>
        <v>1506.7</v>
      </c>
      <c r="I231" s="256">
        <f t="shared" si="27"/>
        <v>0</v>
      </c>
    </row>
    <row r="232" spans="1:9" ht="12" hidden="1" customHeight="1" outlineLevel="1" x14ac:dyDescent="0.2">
      <c r="A232" s="31" t="s">
        <v>4291</v>
      </c>
      <c r="B232" s="38" t="s">
        <v>4294</v>
      </c>
      <c r="C232" s="47" t="s">
        <v>2476</v>
      </c>
      <c r="D232" s="121"/>
      <c r="E232" s="40">
        <v>46</v>
      </c>
      <c r="F232" s="40" t="s">
        <v>659</v>
      </c>
      <c r="G232" s="166">
        <f t="shared" si="25"/>
        <v>1748</v>
      </c>
      <c r="H232" s="166">
        <f t="shared" si="26"/>
        <v>2272.4</v>
      </c>
      <c r="I232" s="256">
        <f t="shared" si="27"/>
        <v>0</v>
      </c>
    </row>
    <row r="233" spans="1:9" ht="12" hidden="1" customHeight="1" outlineLevel="1" x14ac:dyDescent="0.2">
      <c r="A233" s="31" t="s">
        <v>4291</v>
      </c>
      <c r="B233" s="38" t="s">
        <v>4295</v>
      </c>
      <c r="C233" s="47" t="s">
        <v>2477</v>
      </c>
      <c r="D233" s="121"/>
      <c r="E233" s="40">
        <v>27</v>
      </c>
      <c r="F233" s="40" t="s">
        <v>659</v>
      </c>
      <c r="G233" s="166">
        <f t="shared" si="25"/>
        <v>1026</v>
      </c>
      <c r="H233" s="166">
        <f t="shared" si="26"/>
        <v>1333.8</v>
      </c>
      <c r="I233" s="256">
        <f t="shared" si="27"/>
        <v>0</v>
      </c>
    </row>
    <row r="234" spans="1:9" ht="12" hidden="1" customHeight="1" outlineLevel="1" x14ac:dyDescent="0.2">
      <c r="A234" s="31" t="s">
        <v>4291</v>
      </c>
      <c r="B234" s="38" t="s">
        <v>4296</v>
      </c>
      <c r="C234" s="47" t="s">
        <v>2478</v>
      </c>
      <c r="D234" s="121"/>
      <c r="E234" s="40">
        <v>28</v>
      </c>
      <c r="F234" s="40" t="s">
        <v>659</v>
      </c>
      <c r="G234" s="166">
        <f t="shared" si="25"/>
        <v>1064</v>
      </c>
      <c r="H234" s="166">
        <f t="shared" si="26"/>
        <v>1383.2</v>
      </c>
      <c r="I234" s="256">
        <f t="shared" si="27"/>
        <v>0</v>
      </c>
    </row>
    <row r="235" spans="1:9" ht="12" hidden="1" customHeight="1" outlineLevel="1" x14ac:dyDescent="0.2">
      <c r="A235" s="31" t="s">
        <v>4291</v>
      </c>
      <c r="B235" s="38" t="s">
        <v>4297</v>
      </c>
      <c r="C235" s="47" t="s">
        <v>3859</v>
      </c>
      <c r="D235" s="121"/>
      <c r="E235" s="40">
        <v>39</v>
      </c>
      <c r="F235" s="40" t="s">
        <v>659</v>
      </c>
      <c r="G235" s="166">
        <f t="shared" si="25"/>
        <v>1482</v>
      </c>
      <c r="H235" s="166">
        <f t="shared" si="26"/>
        <v>1926.6000000000001</v>
      </c>
      <c r="I235" s="256">
        <f t="shared" si="27"/>
        <v>0</v>
      </c>
    </row>
    <row r="236" spans="1:9" ht="12" hidden="1" customHeight="1" outlineLevel="1" x14ac:dyDescent="0.2">
      <c r="A236" s="31" t="s">
        <v>4298</v>
      </c>
      <c r="B236" s="38" t="s">
        <v>4299</v>
      </c>
      <c r="C236" s="47" t="s">
        <v>3860</v>
      </c>
      <c r="D236" s="121"/>
      <c r="E236" s="40">
        <v>54</v>
      </c>
      <c r="F236" s="40" t="s">
        <v>659</v>
      </c>
      <c r="G236" s="166">
        <f t="shared" si="25"/>
        <v>2052</v>
      </c>
      <c r="H236" s="166">
        <f t="shared" si="26"/>
        <v>2667.6</v>
      </c>
      <c r="I236" s="256">
        <f t="shared" si="27"/>
        <v>0</v>
      </c>
    </row>
    <row r="237" spans="1:9" ht="12" hidden="1" customHeight="1" outlineLevel="1" x14ac:dyDescent="0.2">
      <c r="A237" s="842" t="s">
        <v>4298</v>
      </c>
      <c r="B237" s="48" t="s">
        <v>2142</v>
      </c>
      <c r="C237" s="844" t="s">
        <v>4300</v>
      </c>
      <c r="D237" s="48"/>
      <c r="E237" s="49">
        <v>100</v>
      </c>
      <c r="F237" s="49" t="s">
        <v>4209</v>
      </c>
      <c r="G237" s="166">
        <f>E237*$G$1</f>
        <v>3800</v>
      </c>
      <c r="H237" s="166">
        <f>G237*($H$1+1)</f>
        <v>4940</v>
      </c>
      <c r="I237" s="256">
        <f t="shared" si="27"/>
        <v>0</v>
      </c>
    </row>
    <row r="238" spans="1:9" ht="12" hidden="1" customHeight="1" outlineLevel="1" x14ac:dyDescent="0.2">
      <c r="A238" s="849"/>
      <c r="B238" s="51" t="s">
        <v>4299</v>
      </c>
      <c r="C238" s="850"/>
      <c r="D238" s="186"/>
      <c r="E238" s="183"/>
      <c r="F238" s="183"/>
    </row>
    <row r="239" spans="1:9" ht="12" hidden="1" customHeight="1" outlineLevel="1" x14ac:dyDescent="0.2">
      <c r="A239" s="842" t="s">
        <v>4298</v>
      </c>
      <c r="B239" s="54" t="s">
        <v>2143</v>
      </c>
      <c r="C239" s="844" t="s">
        <v>732</v>
      </c>
      <c r="D239" s="48"/>
      <c r="E239" s="49">
        <v>126.2</v>
      </c>
      <c r="F239" s="49" t="s">
        <v>4209</v>
      </c>
      <c r="G239" s="166">
        <f>E239*$G$1</f>
        <v>4795.6000000000004</v>
      </c>
      <c r="H239" s="166">
        <f>G239*($H$1+1)</f>
        <v>6234.2800000000007</v>
      </c>
      <c r="I239" s="256">
        <f>D239*H239</f>
        <v>0</v>
      </c>
    </row>
    <row r="240" spans="1:9" ht="12" hidden="1" customHeight="1" outlineLevel="1" x14ac:dyDescent="0.2">
      <c r="A240" s="849"/>
      <c r="B240" s="51" t="s">
        <v>2144</v>
      </c>
      <c r="C240" s="850"/>
      <c r="D240" s="186"/>
      <c r="E240" s="183"/>
      <c r="F240" s="183"/>
    </row>
    <row r="241" spans="1:9" ht="12" hidden="1" customHeight="1" outlineLevel="1" x14ac:dyDescent="0.2">
      <c r="A241" s="32" t="s">
        <v>4298</v>
      </c>
      <c r="B241" s="51" t="s">
        <v>2145</v>
      </c>
      <c r="C241" s="58" t="s">
        <v>2146</v>
      </c>
      <c r="D241" s="223"/>
      <c r="E241" s="40">
        <v>258</v>
      </c>
      <c r="F241" s="40" t="s">
        <v>659</v>
      </c>
      <c r="G241" s="166">
        <f t="shared" ref="G241:G257" si="28">E241*$G$1</f>
        <v>9804</v>
      </c>
      <c r="H241" s="166">
        <f t="shared" ref="H241:H257" si="29">G241*($H$1+1)</f>
        <v>12745.2</v>
      </c>
      <c r="I241" s="256">
        <f t="shared" ref="I241:I257" si="30">D241*H241</f>
        <v>0</v>
      </c>
    </row>
    <row r="242" spans="1:9" ht="12" hidden="1" customHeight="1" outlineLevel="1" x14ac:dyDescent="0.2">
      <c r="A242" s="31" t="s">
        <v>4298</v>
      </c>
      <c r="B242" s="38" t="s">
        <v>2147</v>
      </c>
      <c r="C242" s="41" t="s">
        <v>2148</v>
      </c>
      <c r="D242" s="121"/>
      <c r="E242" s="40">
        <v>258</v>
      </c>
      <c r="F242" s="40" t="s">
        <v>659</v>
      </c>
      <c r="G242" s="166">
        <f t="shared" si="28"/>
        <v>9804</v>
      </c>
      <c r="H242" s="166">
        <f t="shared" si="29"/>
        <v>12745.2</v>
      </c>
      <c r="I242" s="256">
        <f t="shared" si="30"/>
        <v>0</v>
      </c>
    </row>
    <row r="243" spans="1:9" ht="12" hidden="1" customHeight="1" outlineLevel="1" x14ac:dyDescent="0.2">
      <c r="A243" s="31" t="s">
        <v>736</v>
      </c>
      <c r="B243" s="38" t="s">
        <v>737</v>
      </c>
      <c r="C243" s="47" t="s">
        <v>682</v>
      </c>
      <c r="D243" s="121"/>
      <c r="E243" s="40">
        <v>25</v>
      </c>
      <c r="F243" s="40" t="s">
        <v>659</v>
      </c>
      <c r="G243" s="166">
        <f t="shared" si="28"/>
        <v>950</v>
      </c>
      <c r="H243" s="166">
        <f t="shared" si="29"/>
        <v>1235</v>
      </c>
      <c r="I243" s="256">
        <f t="shared" si="30"/>
        <v>0</v>
      </c>
    </row>
    <row r="244" spans="1:9" ht="12" hidden="1" customHeight="1" outlineLevel="1" x14ac:dyDescent="0.2">
      <c r="A244" s="31" t="s">
        <v>736</v>
      </c>
      <c r="B244" s="38" t="s">
        <v>683</v>
      </c>
      <c r="C244" s="47" t="s">
        <v>2149</v>
      </c>
      <c r="D244" s="121"/>
      <c r="E244" s="40">
        <v>17.97</v>
      </c>
      <c r="F244" s="40" t="s">
        <v>659</v>
      </c>
      <c r="G244" s="166">
        <f t="shared" si="28"/>
        <v>682.8599999999999</v>
      </c>
      <c r="H244" s="166">
        <f t="shared" si="29"/>
        <v>887.71799999999985</v>
      </c>
      <c r="I244" s="256">
        <f t="shared" si="30"/>
        <v>0</v>
      </c>
    </row>
    <row r="245" spans="1:9" ht="12" hidden="1" customHeight="1" outlineLevel="1" x14ac:dyDescent="0.2">
      <c r="A245" s="31" t="s">
        <v>736</v>
      </c>
      <c r="B245" s="38" t="s">
        <v>684</v>
      </c>
      <c r="C245" s="47" t="s">
        <v>2150</v>
      </c>
      <c r="D245" s="121"/>
      <c r="E245" s="40">
        <v>20.95</v>
      </c>
      <c r="F245" s="40" t="s">
        <v>659</v>
      </c>
      <c r="G245" s="166">
        <f t="shared" si="28"/>
        <v>796.1</v>
      </c>
      <c r="H245" s="166">
        <f t="shared" si="29"/>
        <v>1034.93</v>
      </c>
      <c r="I245" s="256">
        <f t="shared" si="30"/>
        <v>0</v>
      </c>
    </row>
    <row r="246" spans="1:9" ht="12" hidden="1" customHeight="1" outlineLevel="1" x14ac:dyDescent="0.2">
      <c r="A246" s="31" t="s">
        <v>736</v>
      </c>
      <c r="B246" s="38" t="s">
        <v>685</v>
      </c>
      <c r="C246" s="47" t="s">
        <v>2151</v>
      </c>
      <c r="D246" s="121"/>
      <c r="E246" s="40">
        <v>22.02</v>
      </c>
      <c r="F246" s="40" t="s">
        <v>659</v>
      </c>
      <c r="G246" s="166">
        <f t="shared" si="28"/>
        <v>836.76</v>
      </c>
      <c r="H246" s="166">
        <f t="shared" si="29"/>
        <v>1087.788</v>
      </c>
      <c r="I246" s="256">
        <f t="shared" si="30"/>
        <v>0</v>
      </c>
    </row>
    <row r="247" spans="1:9" ht="12" hidden="1" customHeight="1" outlineLevel="1" x14ac:dyDescent="0.2">
      <c r="A247" s="31" t="s">
        <v>736</v>
      </c>
      <c r="B247" s="38" t="s">
        <v>686</v>
      </c>
      <c r="C247" s="47" t="s">
        <v>2152</v>
      </c>
      <c r="D247" s="121"/>
      <c r="E247" s="40">
        <v>27.51</v>
      </c>
      <c r="F247" s="40" t="s">
        <v>659</v>
      </c>
      <c r="G247" s="166">
        <f t="shared" si="28"/>
        <v>1045.3800000000001</v>
      </c>
      <c r="H247" s="166">
        <f t="shared" si="29"/>
        <v>1358.9940000000001</v>
      </c>
      <c r="I247" s="256">
        <f t="shared" si="30"/>
        <v>0</v>
      </c>
    </row>
    <row r="248" spans="1:9" ht="12" hidden="1" customHeight="1" outlineLevel="1" x14ac:dyDescent="0.2">
      <c r="A248" s="31" t="s">
        <v>736</v>
      </c>
      <c r="B248" s="38" t="s">
        <v>687</v>
      </c>
      <c r="C248" s="47" t="s">
        <v>2153</v>
      </c>
      <c r="D248" s="121"/>
      <c r="E248" s="40">
        <v>24.99</v>
      </c>
      <c r="F248" s="40" t="s">
        <v>659</v>
      </c>
      <c r="G248" s="166">
        <f t="shared" si="28"/>
        <v>949.61999999999989</v>
      </c>
      <c r="H248" s="166">
        <f t="shared" si="29"/>
        <v>1234.5059999999999</v>
      </c>
      <c r="I248" s="256">
        <f t="shared" si="30"/>
        <v>0</v>
      </c>
    </row>
    <row r="249" spans="1:9" ht="12" hidden="1" customHeight="1" outlineLevel="1" x14ac:dyDescent="0.2">
      <c r="A249" s="31" t="s">
        <v>736</v>
      </c>
      <c r="B249" s="38" t="s">
        <v>688</v>
      </c>
      <c r="C249" s="47" t="s">
        <v>2154</v>
      </c>
      <c r="D249" s="121"/>
      <c r="E249" s="40">
        <v>32.700000000000003</v>
      </c>
      <c r="F249" s="40" t="s">
        <v>659</v>
      </c>
      <c r="G249" s="166">
        <f t="shared" si="28"/>
        <v>1242.6000000000001</v>
      </c>
      <c r="H249" s="166">
        <f t="shared" si="29"/>
        <v>1615.3800000000003</v>
      </c>
      <c r="I249" s="256">
        <f t="shared" si="30"/>
        <v>0</v>
      </c>
    </row>
    <row r="250" spans="1:9" ht="12" hidden="1" customHeight="1" outlineLevel="1" x14ac:dyDescent="0.2">
      <c r="A250" s="31" t="s">
        <v>736</v>
      </c>
      <c r="B250" s="38" t="s">
        <v>733</v>
      </c>
      <c r="C250" s="47" t="s">
        <v>2155</v>
      </c>
      <c r="D250" s="121"/>
      <c r="E250" s="40">
        <v>28.8</v>
      </c>
      <c r="F250" s="40" t="s">
        <v>659</v>
      </c>
      <c r="G250" s="166">
        <f t="shared" si="28"/>
        <v>1094.4000000000001</v>
      </c>
      <c r="H250" s="166">
        <f t="shared" si="29"/>
        <v>1422.7200000000003</v>
      </c>
      <c r="I250" s="256">
        <f t="shared" si="30"/>
        <v>0</v>
      </c>
    </row>
    <row r="251" spans="1:9" ht="12" hidden="1" customHeight="1" outlineLevel="1" x14ac:dyDescent="0.2">
      <c r="A251" s="31" t="s">
        <v>736</v>
      </c>
      <c r="B251" s="38" t="s">
        <v>734</v>
      </c>
      <c r="C251" s="47" t="s">
        <v>2156</v>
      </c>
      <c r="D251" s="121"/>
      <c r="E251" s="40">
        <v>29.8</v>
      </c>
      <c r="F251" s="40" t="s">
        <v>659</v>
      </c>
      <c r="G251" s="166">
        <f t="shared" si="28"/>
        <v>1132.4000000000001</v>
      </c>
      <c r="H251" s="166">
        <f t="shared" si="29"/>
        <v>1472.1200000000001</v>
      </c>
      <c r="I251" s="256">
        <f t="shared" si="30"/>
        <v>0</v>
      </c>
    </row>
    <row r="252" spans="1:9" ht="12" hidden="1" customHeight="1" outlineLevel="1" x14ac:dyDescent="0.2">
      <c r="A252" s="31" t="s">
        <v>736</v>
      </c>
      <c r="B252" s="38" t="s">
        <v>735</v>
      </c>
      <c r="C252" s="47" t="s">
        <v>2157</v>
      </c>
      <c r="D252" s="121"/>
      <c r="E252" s="40">
        <v>39</v>
      </c>
      <c r="F252" s="40" t="s">
        <v>659</v>
      </c>
      <c r="G252" s="166">
        <f t="shared" si="28"/>
        <v>1482</v>
      </c>
      <c r="H252" s="166">
        <f t="shared" si="29"/>
        <v>1926.6000000000001</v>
      </c>
      <c r="I252" s="256">
        <f t="shared" si="30"/>
        <v>0</v>
      </c>
    </row>
    <row r="253" spans="1:9" ht="12" hidden="1" customHeight="1" outlineLevel="1" x14ac:dyDescent="0.2">
      <c r="A253" s="31" t="s">
        <v>736</v>
      </c>
      <c r="B253" s="38" t="s">
        <v>681</v>
      </c>
      <c r="C253" s="47" t="s">
        <v>2158</v>
      </c>
      <c r="D253" s="121"/>
      <c r="E253" s="40">
        <v>39</v>
      </c>
      <c r="F253" s="40" t="s">
        <v>659</v>
      </c>
      <c r="G253" s="166">
        <f t="shared" si="28"/>
        <v>1482</v>
      </c>
      <c r="H253" s="166">
        <f t="shared" si="29"/>
        <v>1926.6000000000001</v>
      </c>
      <c r="I253" s="256">
        <f t="shared" si="30"/>
        <v>0</v>
      </c>
    </row>
    <row r="254" spans="1:9" ht="12" hidden="1" customHeight="1" outlineLevel="1" x14ac:dyDescent="0.2">
      <c r="A254" s="31" t="s">
        <v>738</v>
      </c>
      <c r="B254" s="38" t="s">
        <v>2159</v>
      </c>
      <c r="C254" s="47" t="s">
        <v>2160</v>
      </c>
      <c r="D254" s="121"/>
      <c r="E254" s="42">
        <v>22.49</v>
      </c>
      <c r="F254" s="40" t="s">
        <v>659</v>
      </c>
      <c r="G254" s="166">
        <f t="shared" si="28"/>
        <v>854.61999999999989</v>
      </c>
      <c r="H254" s="166">
        <f t="shared" si="29"/>
        <v>1111.0059999999999</v>
      </c>
      <c r="I254" s="256">
        <f t="shared" si="30"/>
        <v>0</v>
      </c>
    </row>
    <row r="255" spans="1:9" ht="12" hidden="1" customHeight="1" outlineLevel="1" x14ac:dyDescent="0.2">
      <c r="A255" s="31" t="s">
        <v>738</v>
      </c>
      <c r="B255" s="38" t="s">
        <v>2161</v>
      </c>
      <c r="C255" s="47" t="s">
        <v>689</v>
      </c>
      <c r="D255" s="121"/>
      <c r="E255" s="40">
        <v>32.5</v>
      </c>
      <c r="F255" s="40" t="s">
        <v>659</v>
      </c>
      <c r="G255" s="166">
        <f t="shared" si="28"/>
        <v>1235</v>
      </c>
      <c r="H255" s="166">
        <f t="shared" si="29"/>
        <v>1605.5</v>
      </c>
      <c r="I255" s="256">
        <f t="shared" si="30"/>
        <v>0</v>
      </c>
    </row>
    <row r="256" spans="1:9" ht="12" hidden="1" customHeight="1" outlineLevel="1" x14ac:dyDescent="0.2">
      <c r="A256" s="31" t="s">
        <v>738</v>
      </c>
      <c r="B256" s="38" t="s">
        <v>2162</v>
      </c>
      <c r="C256" s="47" t="s">
        <v>690</v>
      </c>
      <c r="D256" s="121"/>
      <c r="E256" s="40">
        <v>35.26</v>
      </c>
      <c r="F256" s="40" t="s">
        <v>659</v>
      </c>
      <c r="G256" s="166">
        <f t="shared" si="28"/>
        <v>1339.8799999999999</v>
      </c>
      <c r="H256" s="166">
        <f t="shared" si="29"/>
        <v>1741.8439999999998</v>
      </c>
      <c r="I256" s="256">
        <f t="shared" si="30"/>
        <v>0</v>
      </c>
    </row>
    <row r="257" spans="1:9" ht="12" hidden="1" customHeight="1" outlineLevel="1" x14ac:dyDescent="0.2">
      <c r="A257" s="31" t="s">
        <v>738</v>
      </c>
      <c r="B257" s="38" t="s">
        <v>2163</v>
      </c>
      <c r="C257" s="47" t="s">
        <v>2164</v>
      </c>
      <c r="D257" s="121"/>
      <c r="E257" s="40">
        <v>13.97</v>
      </c>
      <c r="F257" s="40" t="s">
        <v>659</v>
      </c>
      <c r="G257" s="166">
        <f t="shared" si="28"/>
        <v>530.86</v>
      </c>
      <c r="H257" s="166">
        <f t="shared" si="29"/>
        <v>690.11800000000005</v>
      </c>
      <c r="I257" s="256">
        <f t="shared" si="30"/>
        <v>0</v>
      </c>
    </row>
    <row r="258" spans="1:9" ht="12" customHeight="1" collapsed="1" x14ac:dyDescent="0.25">
      <c r="A258" s="128" t="s">
        <v>691</v>
      </c>
      <c r="B258" s="129"/>
      <c r="C258" s="138"/>
      <c r="D258" s="206"/>
      <c r="E258" s="179"/>
      <c r="F258" s="180"/>
    </row>
    <row r="259" spans="1:9" ht="12" hidden="1" customHeight="1" outlineLevel="1" x14ac:dyDescent="0.2">
      <c r="A259" s="31" t="s">
        <v>744</v>
      </c>
      <c r="B259" s="38" t="s">
        <v>739</v>
      </c>
      <c r="C259" s="39" t="s">
        <v>740</v>
      </c>
      <c r="D259" s="219"/>
      <c r="E259" s="40">
        <v>35</v>
      </c>
      <c r="F259" s="40" t="s">
        <v>659</v>
      </c>
      <c r="G259" s="166">
        <f t="shared" ref="G259:G319" si="31">E259*$G$1</f>
        <v>1330</v>
      </c>
      <c r="H259" s="166">
        <f t="shared" ref="H259:H319" si="32">G259*($H$1+1)</f>
        <v>1729</v>
      </c>
      <c r="I259" s="256">
        <f t="shared" ref="I259:I319" si="33">D259*H259</f>
        <v>0</v>
      </c>
    </row>
    <row r="260" spans="1:9" ht="12" hidden="1" customHeight="1" outlineLevel="1" x14ac:dyDescent="0.2">
      <c r="A260" s="31" t="s">
        <v>744</v>
      </c>
      <c r="B260" s="38" t="s">
        <v>741</v>
      </c>
      <c r="C260" s="39" t="s">
        <v>742</v>
      </c>
      <c r="D260" s="219"/>
      <c r="E260" s="40">
        <v>40</v>
      </c>
      <c r="F260" s="40" t="s">
        <v>659</v>
      </c>
      <c r="G260" s="166">
        <f t="shared" si="31"/>
        <v>1520</v>
      </c>
      <c r="H260" s="166">
        <f t="shared" si="32"/>
        <v>1976</v>
      </c>
      <c r="I260" s="256">
        <f t="shared" si="33"/>
        <v>0</v>
      </c>
    </row>
    <row r="261" spans="1:9" ht="12" hidden="1" customHeight="1" outlineLevel="1" x14ac:dyDescent="0.2">
      <c r="A261" s="31" t="s">
        <v>744</v>
      </c>
      <c r="B261" s="38" t="s">
        <v>692</v>
      </c>
      <c r="C261" s="39" t="s">
        <v>743</v>
      </c>
      <c r="D261" s="219"/>
      <c r="E261" s="40">
        <v>62</v>
      </c>
      <c r="F261" s="40" t="s">
        <v>659</v>
      </c>
      <c r="G261" s="166">
        <f t="shared" si="31"/>
        <v>2356</v>
      </c>
      <c r="H261" s="166">
        <f t="shared" si="32"/>
        <v>3062.8</v>
      </c>
      <c r="I261" s="256">
        <f t="shared" si="33"/>
        <v>0</v>
      </c>
    </row>
    <row r="262" spans="1:9" ht="12" hidden="1" customHeight="1" outlineLevel="1" x14ac:dyDescent="0.2">
      <c r="A262" s="31" t="s">
        <v>748</v>
      </c>
      <c r="B262" s="38">
        <v>101</v>
      </c>
      <c r="C262" s="47" t="s">
        <v>745</v>
      </c>
      <c r="D262" s="121"/>
      <c r="E262" s="42">
        <v>42.75</v>
      </c>
      <c r="F262" s="40" t="s">
        <v>659</v>
      </c>
      <c r="G262" s="166">
        <f t="shared" si="31"/>
        <v>1624.5</v>
      </c>
      <c r="H262" s="166">
        <f t="shared" si="32"/>
        <v>2111.85</v>
      </c>
      <c r="I262" s="256">
        <f t="shared" si="33"/>
        <v>0</v>
      </c>
    </row>
    <row r="263" spans="1:9" ht="12" hidden="1" customHeight="1" outlineLevel="1" x14ac:dyDescent="0.2">
      <c r="A263" s="31" t="s">
        <v>748</v>
      </c>
      <c r="B263" s="38">
        <v>102</v>
      </c>
      <c r="C263" s="47" t="s">
        <v>746</v>
      </c>
      <c r="D263" s="121"/>
      <c r="E263" s="42">
        <v>42.75</v>
      </c>
      <c r="F263" s="40" t="s">
        <v>659</v>
      </c>
      <c r="G263" s="166">
        <f t="shared" si="31"/>
        <v>1624.5</v>
      </c>
      <c r="H263" s="166">
        <f t="shared" si="32"/>
        <v>2111.85</v>
      </c>
      <c r="I263" s="256">
        <f t="shared" si="33"/>
        <v>0</v>
      </c>
    </row>
    <row r="264" spans="1:9" ht="12" hidden="1" customHeight="1" outlineLevel="1" x14ac:dyDescent="0.2">
      <c r="A264" s="31" t="s">
        <v>748</v>
      </c>
      <c r="B264" s="38">
        <v>103</v>
      </c>
      <c r="C264" s="47" t="s">
        <v>3198</v>
      </c>
      <c r="D264" s="121"/>
      <c r="E264" s="42">
        <v>2.85</v>
      </c>
      <c r="F264" s="40" t="s">
        <v>659</v>
      </c>
      <c r="G264" s="166">
        <f t="shared" si="31"/>
        <v>108.3</v>
      </c>
      <c r="H264" s="166">
        <f t="shared" si="32"/>
        <v>140.79</v>
      </c>
      <c r="I264" s="256">
        <f t="shared" si="33"/>
        <v>0</v>
      </c>
    </row>
    <row r="265" spans="1:9" ht="12" hidden="1" customHeight="1" outlineLevel="1" x14ac:dyDescent="0.2">
      <c r="A265" s="31" t="s">
        <v>4315</v>
      </c>
      <c r="B265" s="38">
        <v>700</v>
      </c>
      <c r="C265" s="47" t="s">
        <v>747</v>
      </c>
      <c r="D265" s="121"/>
      <c r="E265" s="40">
        <v>42.75</v>
      </c>
      <c r="F265" s="40" t="s">
        <v>659</v>
      </c>
      <c r="G265" s="166">
        <f t="shared" si="31"/>
        <v>1624.5</v>
      </c>
      <c r="H265" s="166">
        <f t="shared" si="32"/>
        <v>2111.85</v>
      </c>
      <c r="I265" s="256">
        <f t="shared" si="33"/>
        <v>0</v>
      </c>
    </row>
    <row r="266" spans="1:9" ht="12" hidden="1" customHeight="1" outlineLevel="1" x14ac:dyDescent="0.2">
      <c r="A266" s="31" t="s">
        <v>4315</v>
      </c>
      <c r="B266" s="38">
        <v>710</v>
      </c>
      <c r="C266" s="47" t="s">
        <v>3199</v>
      </c>
      <c r="D266" s="121"/>
      <c r="E266" s="40">
        <v>3.8</v>
      </c>
      <c r="F266" s="40" t="s">
        <v>659</v>
      </c>
      <c r="G266" s="166">
        <f t="shared" si="31"/>
        <v>144.4</v>
      </c>
      <c r="H266" s="166">
        <f t="shared" si="32"/>
        <v>187.72000000000003</v>
      </c>
      <c r="I266" s="256">
        <f t="shared" si="33"/>
        <v>0</v>
      </c>
    </row>
    <row r="267" spans="1:9" ht="12" hidden="1" customHeight="1" outlineLevel="1" x14ac:dyDescent="0.2">
      <c r="A267" s="31" t="s">
        <v>973</v>
      </c>
      <c r="B267" s="38" t="s">
        <v>2165</v>
      </c>
      <c r="C267" s="47" t="s">
        <v>2166</v>
      </c>
      <c r="D267" s="121"/>
      <c r="E267" s="40">
        <v>28</v>
      </c>
      <c r="F267" s="40" t="s">
        <v>659</v>
      </c>
      <c r="G267" s="166">
        <f t="shared" si="31"/>
        <v>1064</v>
      </c>
      <c r="H267" s="166">
        <f t="shared" si="32"/>
        <v>1383.2</v>
      </c>
      <c r="I267" s="256">
        <f t="shared" si="33"/>
        <v>0</v>
      </c>
    </row>
    <row r="268" spans="1:9" ht="12" hidden="1" customHeight="1" outlineLevel="1" x14ac:dyDescent="0.2">
      <c r="A268" s="31" t="s">
        <v>973</v>
      </c>
      <c r="B268" s="38" t="s">
        <v>2167</v>
      </c>
      <c r="C268" s="47" t="s">
        <v>2168</v>
      </c>
      <c r="D268" s="121"/>
      <c r="E268" s="40">
        <v>28.5</v>
      </c>
      <c r="F268" s="40" t="s">
        <v>659</v>
      </c>
      <c r="G268" s="166">
        <f t="shared" si="31"/>
        <v>1083</v>
      </c>
      <c r="H268" s="166">
        <f t="shared" si="32"/>
        <v>1407.9</v>
      </c>
      <c r="I268" s="256">
        <f t="shared" si="33"/>
        <v>0</v>
      </c>
    </row>
    <row r="269" spans="1:9" ht="12" hidden="1" customHeight="1" outlineLevel="1" x14ac:dyDescent="0.2">
      <c r="A269" s="31" t="s">
        <v>973</v>
      </c>
      <c r="B269" s="38" t="s">
        <v>2169</v>
      </c>
      <c r="C269" s="47" t="s">
        <v>2170</v>
      </c>
      <c r="D269" s="121"/>
      <c r="E269" s="40">
        <v>28.5</v>
      </c>
      <c r="F269" s="40" t="s">
        <v>659</v>
      </c>
      <c r="G269" s="166">
        <f t="shared" si="31"/>
        <v>1083</v>
      </c>
      <c r="H269" s="166">
        <f t="shared" si="32"/>
        <v>1407.9</v>
      </c>
      <c r="I269" s="256">
        <f t="shared" si="33"/>
        <v>0</v>
      </c>
    </row>
    <row r="270" spans="1:9" ht="12" hidden="1" customHeight="1" outlineLevel="1" x14ac:dyDescent="0.2">
      <c r="A270" s="31" t="s">
        <v>973</v>
      </c>
      <c r="B270" s="38" t="s">
        <v>2171</v>
      </c>
      <c r="C270" s="47" t="s">
        <v>2172</v>
      </c>
      <c r="D270" s="121"/>
      <c r="E270" s="40">
        <v>29.5</v>
      </c>
      <c r="F270" s="40" t="s">
        <v>659</v>
      </c>
      <c r="G270" s="166">
        <f t="shared" si="31"/>
        <v>1121</v>
      </c>
      <c r="H270" s="166">
        <f t="shared" si="32"/>
        <v>1457.3</v>
      </c>
      <c r="I270" s="256">
        <f t="shared" si="33"/>
        <v>0</v>
      </c>
    </row>
    <row r="271" spans="1:9" ht="12" hidden="1" customHeight="1" outlineLevel="1" x14ac:dyDescent="0.2">
      <c r="A271" s="31" t="s">
        <v>980</v>
      </c>
      <c r="B271" s="38" t="s">
        <v>2173</v>
      </c>
      <c r="C271" s="47" t="s">
        <v>4312</v>
      </c>
      <c r="D271" s="121"/>
      <c r="E271" s="40">
        <v>13</v>
      </c>
      <c r="F271" s="40" t="s">
        <v>659</v>
      </c>
      <c r="G271" s="166">
        <f t="shared" si="31"/>
        <v>494</v>
      </c>
      <c r="H271" s="166">
        <f t="shared" si="32"/>
        <v>642.20000000000005</v>
      </c>
      <c r="I271" s="256">
        <f t="shared" si="33"/>
        <v>0</v>
      </c>
    </row>
    <row r="272" spans="1:9" ht="12" hidden="1" customHeight="1" outlineLevel="1" x14ac:dyDescent="0.2">
      <c r="A272" s="31" t="s">
        <v>980</v>
      </c>
      <c r="B272" s="38" t="s">
        <v>2174</v>
      </c>
      <c r="C272" s="47" t="s">
        <v>4313</v>
      </c>
      <c r="D272" s="121"/>
      <c r="E272" s="40">
        <v>13.5</v>
      </c>
      <c r="F272" s="40" t="s">
        <v>659</v>
      </c>
      <c r="G272" s="166">
        <f t="shared" si="31"/>
        <v>513</v>
      </c>
      <c r="H272" s="166">
        <f t="shared" si="32"/>
        <v>666.9</v>
      </c>
      <c r="I272" s="256">
        <f t="shared" si="33"/>
        <v>0</v>
      </c>
    </row>
    <row r="273" spans="1:9" ht="12" hidden="1" customHeight="1" outlineLevel="1" x14ac:dyDescent="0.2">
      <c r="A273" s="31" t="s">
        <v>980</v>
      </c>
      <c r="B273" s="38" t="s">
        <v>2175</v>
      </c>
      <c r="C273" s="47" t="s">
        <v>4314</v>
      </c>
      <c r="D273" s="121"/>
      <c r="E273" s="40">
        <v>19.5</v>
      </c>
      <c r="F273" s="40" t="s">
        <v>659</v>
      </c>
      <c r="G273" s="166">
        <f t="shared" si="31"/>
        <v>741</v>
      </c>
      <c r="H273" s="166">
        <f t="shared" si="32"/>
        <v>963.30000000000007</v>
      </c>
      <c r="I273" s="256">
        <f t="shared" si="33"/>
        <v>0</v>
      </c>
    </row>
    <row r="274" spans="1:9" ht="12" hidden="1" customHeight="1" outlineLevel="1" x14ac:dyDescent="0.2">
      <c r="A274" s="31" t="s">
        <v>980</v>
      </c>
      <c r="B274" s="38" t="s">
        <v>2176</v>
      </c>
      <c r="C274" s="47" t="s">
        <v>2177</v>
      </c>
      <c r="D274" s="121"/>
      <c r="E274" s="40">
        <v>14</v>
      </c>
      <c r="F274" s="40" t="s">
        <v>659</v>
      </c>
      <c r="G274" s="166">
        <f t="shared" si="31"/>
        <v>532</v>
      </c>
      <c r="H274" s="166">
        <f t="shared" si="32"/>
        <v>691.6</v>
      </c>
      <c r="I274" s="256">
        <f t="shared" si="33"/>
        <v>0</v>
      </c>
    </row>
    <row r="275" spans="1:9" ht="12" hidden="1" customHeight="1" outlineLevel="1" x14ac:dyDescent="0.2">
      <c r="A275" s="31" t="s">
        <v>980</v>
      </c>
      <c r="B275" s="38" t="s">
        <v>2178</v>
      </c>
      <c r="C275" s="47" t="s">
        <v>2179</v>
      </c>
      <c r="D275" s="121"/>
      <c r="E275" s="40">
        <v>14.5</v>
      </c>
      <c r="F275" s="40" t="s">
        <v>659</v>
      </c>
      <c r="G275" s="166">
        <f t="shared" si="31"/>
        <v>551</v>
      </c>
      <c r="H275" s="166">
        <f t="shared" si="32"/>
        <v>716.30000000000007</v>
      </c>
      <c r="I275" s="256">
        <f t="shared" si="33"/>
        <v>0</v>
      </c>
    </row>
    <row r="276" spans="1:9" ht="12" hidden="1" customHeight="1" outlineLevel="1" x14ac:dyDescent="0.2">
      <c r="A276" s="31" t="s">
        <v>980</v>
      </c>
      <c r="B276" s="38" t="s">
        <v>2180</v>
      </c>
      <c r="C276" s="47" t="s">
        <v>2181</v>
      </c>
      <c r="D276" s="121"/>
      <c r="E276" s="40">
        <v>20.5</v>
      </c>
      <c r="F276" s="40" t="s">
        <v>659</v>
      </c>
      <c r="G276" s="166">
        <f t="shared" si="31"/>
        <v>779</v>
      </c>
      <c r="H276" s="166">
        <f t="shared" si="32"/>
        <v>1012.7</v>
      </c>
      <c r="I276" s="256">
        <f t="shared" si="33"/>
        <v>0</v>
      </c>
    </row>
    <row r="277" spans="1:9" ht="12" hidden="1" customHeight="1" outlineLevel="1" x14ac:dyDescent="0.2">
      <c r="A277" s="31" t="s">
        <v>980</v>
      </c>
      <c r="B277" s="38" t="s">
        <v>521</v>
      </c>
      <c r="C277" s="47" t="s">
        <v>2182</v>
      </c>
      <c r="D277" s="121"/>
      <c r="E277" s="40">
        <v>3.13</v>
      </c>
      <c r="F277" s="40" t="s">
        <v>659</v>
      </c>
      <c r="G277" s="166">
        <f t="shared" si="31"/>
        <v>118.94</v>
      </c>
      <c r="H277" s="166">
        <f t="shared" si="32"/>
        <v>154.62200000000001</v>
      </c>
      <c r="I277" s="256">
        <f t="shared" si="33"/>
        <v>0</v>
      </c>
    </row>
    <row r="278" spans="1:9" ht="12" hidden="1" customHeight="1" outlineLevel="1" x14ac:dyDescent="0.2">
      <c r="A278" s="31" t="s">
        <v>980</v>
      </c>
      <c r="B278" s="38" t="s">
        <v>522</v>
      </c>
      <c r="C278" s="47" t="s">
        <v>2183</v>
      </c>
      <c r="D278" s="121"/>
      <c r="E278" s="40">
        <v>3.7</v>
      </c>
      <c r="F278" s="40" t="s">
        <v>659</v>
      </c>
      <c r="G278" s="166">
        <f t="shared" si="31"/>
        <v>140.6</v>
      </c>
      <c r="H278" s="166">
        <f t="shared" si="32"/>
        <v>182.78</v>
      </c>
      <c r="I278" s="256">
        <f t="shared" si="33"/>
        <v>0</v>
      </c>
    </row>
    <row r="279" spans="1:9" ht="12" hidden="1" customHeight="1" outlineLevel="1" x14ac:dyDescent="0.2">
      <c r="A279" s="31" t="s">
        <v>980</v>
      </c>
      <c r="B279" s="38" t="s">
        <v>523</v>
      </c>
      <c r="C279" s="47" t="s">
        <v>2184</v>
      </c>
      <c r="D279" s="121"/>
      <c r="E279" s="40">
        <v>4.2699999999999996</v>
      </c>
      <c r="F279" s="40" t="s">
        <v>659</v>
      </c>
      <c r="G279" s="166">
        <f t="shared" si="31"/>
        <v>162.26</v>
      </c>
      <c r="H279" s="166">
        <f t="shared" si="32"/>
        <v>210.93799999999999</v>
      </c>
      <c r="I279" s="256">
        <f t="shared" si="33"/>
        <v>0</v>
      </c>
    </row>
    <row r="280" spans="1:9" ht="12" hidden="1" customHeight="1" outlineLevel="1" x14ac:dyDescent="0.2">
      <c r="A280" s="31" t="s">
        <v>520</v>
      </c>
      <c r="B280" s="38" t="s">
        <v>4316</v>
      </c>
      <c r="C280" s="47" t="s">
        <v>4317</v>
      </c>
      <c r="D280" s="121"/>
      <c r="E280" s="40">
        <v>10.5</v>
      </c>
      <c r="F280" s="40" t="s">
        <v>659</v>
      </c>
      <c r="G280" s="166">
        <f t="shared" si="31"/>
        <v>399</v>
      </c>
      <c r="H280" s="166">
        <f t="shared" si="32"/>
        <v>518.70000000000005</v>
      </c>
      <c r="I280" s="256">
        <f t="shared" si="33"/>
        <v>0</v>
      </c>
    </row>
    <row r="281" spans="1:9" ht="12" hidden="1" customHeight="1" outlineLevel="1" x14ac:dyDescent="0.2">
      <c r="A281" s="31" t="s">
        <v>520</v>
      </c>
      <c r="B281" s="38" t="s">
        <v>4318</v>
      </c>
      <c r="C281" s="47" t="s">
        <v>4319</v>
      </c>
      <c r="D281" s="121"/>
      <c r="E281" s="40">
        <v>16.5</v>
      </c>
      <c r="F281" s="40" t="s">
        <v>659</v>
      </c>
      <c r="G281" s="166">
        <f t="shared" si="31"/>
        <v>627</v>
      </c>
      <c r="H281" s="166">
        <f t="shared" si="32"/>
        <v>815.1</v>
      </c>
      <c r="I281" s="256">
        <f t="shared" si="33"/>
        <v>0</v>
      </c>
    </row>
    <row r="282" spans="1:9" ht="12" hidden="1" customHeight="1" outlineLevel="1" x14ac:dyDescent="0.2">
      <c r="A282" s="31" t="s">
        <v>520</v>
      </c>
      <c r="B282" s="38" t="s">
        <v>4320</v>
      </c>
      <c r="C282" s="47" t="s">
        <v>4321</v>
      </c>
      <c r="D282" s="121"/>
      <c r="E282" s="40">
        <v>16.5</v>
      </c>
      <c r="F282" s="40" t="s">
        <v>659</v>
      </c>
      <c r="G282" s="166">
        <f t="shared" si="31"/>
        <v>627</v>
      </c>
      <c r="H282" s="166">
        <f t="shared" si="32"/>
        <v>815.1</v>
      </c>
      <c r="I282" s="256">
        <f t="shared" si="33"/>
        <v>0</v>
      </c>
    </row>
    <row r="283" spans="1:9" ht="12" hidden="1" customHeight="1" outlineLevel="1" x14ac:dyDescent="0.2">
      <c r="A283" s="31" t="s">
        <v>520</v>
      </c>
      <c r="B283" s="38" t="s">
        <v>4322</v>
      </c>
      <c r="C283" s="47" t="s">
        <v>4323</v>
      </c>
      <c r="D283" s="121"/>
      <c r="E283" s="40">
        <v>20.5</v>
      </c>
      <c r="F283" s="40" t="s">
        <v>659</v>
      </c>
      <c r="G283" s="166">
        <f t="shared" si="31"/>
        <v>779</v>
      </c>
      <c r="H283" s="166">
        <f t="shared" si="32"/>
        <v>1012.7</v>
      </c>
      <c r="I283" s="256">
        <f t="shared" si="33"/>
        <v>0</v>
      </c>
    </row>
    <row r="284" spans="1:9" ht="12" hidden="1" customHeight="1" outlineLevel="1" x14ac:dyDescent="0.2">
      <c r="A284" s="31" t="s">
        <v>520</v>
      </c>
      <c r="B284" s="38" t="s">
        <v>2185</v>
      </c>
      <c r="C284" s="47" t="s">
        <v>2186</v>
      </c>
      <c r="D284" s="121"/>
      <c r="E284" s="40">
        <v>21</v>
      </c>
      <c r="F284" s="40" t="s">
        <v>659</v>
      </c>
      <c r="G284" s="166">
        <f t="shared" si="31"/>
        <v>798</v>
      </c>
      <c r="H284" s="166">
        <f t="shared" si="32"/>
        <v>1037.4000000000001</v>
      </c>
      <c r="I284" s="256">
        <f t="shared" si="33"/>
        <v>0</v>
      </c>
    </row>
    <row r="285" spans="1:9" ht="12" hidden="1" customHeight="1" outlineLevel="1" x14ac:dyDescent="0.2">
      <c r="A285" s="31" t="s">
        <v>520</v>
      </c>
      <c r="B285" s="38" t="s">
        <v>2187</v>
      </c>
      <c r="C285" s="47" t="s">
        <v>2188</v>
      </c>
      <c r="D285" s="121"/>
      <c r="E285" s="40">
        <v>40</v>
      </c>
      <c r="F285" s="40" t="s">
        <v>659</v>
      </c>
      <c r="G285" s="166">
        <f t="shared" si="31"/>
        <v>1520</v>
      </c>
      <c r="H285" s="166">
        <f t="shared" si="32"/>
        <v>1976</v>
      </c>
      <c r="I285" s="256">
        <f t="shared" si="33"/>
        <v>0</v>
      </c>
    </row>
    <row r="286" spans="1:9" ht="12" hidden="1" customHeight="1" outlineLevel="1" x14ac:dyDescent="0.2">
      <c r="A286" s="31" t="s">
        <v>520</v>
      </c>
      <c r="B286" s="38" t="s">
        <v>2189</v>
      </c>
      <c r="C286" s="47" t="s">
        <v>2190</v>
      </c>
      <c r="D286" s="121"/>
      <c r="E286" s="40">
        <v>16.8</v>
      </c>
      <c r="F286" s="40" t="s">
        <v>659</v>
      </c>
      <c r="G286" s="166">
        <f t="shared" si="31"/>
        <v>638.4</v>
      </c>
      <c r="H286" s="166">
        <f t="shared" si="32"/>
        <v>829.92</v>
      </c>
      <c r="I286" s="256">
        <f t="shared" si="33"/>
        <v>0</v>
      </c>
    </row>
    <row r="287" spans="1:9" ht="12" hidden="1" customHeight="1" outlineLevel="1" x14ac:dyDescent="0.2">
      <c r="A287" s="31" t="s">
        <v>528</v>
      </c>
      <c r="B287" s="38" t="s">
        <v>2191</v>
      </c>
      <c r="C287" s="47" t="s">
        <v>2192</v>
      </c>
      <c r="D287" s="121"/>
      <c r="E287" s="40">
        <v>20.5</v>
      </c>
      <c r="F287" s="40" t="s">
        <v>659</v>
      </c>
      <c r="G287" s="166">
        <f t="shared" si="31"/>
        <v>779</v>
      </c>
      <c r="H287" s="166">
        <f t="shared" si="32"/>
        <v>1012.7</v>
      </c>
      <c r="I287" s="256">
        <f t="shared" si="33"/>
        <v>0</v>
      </c>
    </row>
    <row r="288" spans="1:9" ht="12" hidden="1" customHeight="1" outlineLevel="1" x14ac:dyDescent="0.2">
      <c r="A288" s="31" t="s">
        <v>528</v>
      </c>
      <c r="B288" s="38" t="s">
        <v>2193</v>
      </c>
      <c r="C288" s="47" t="s">
        <v>2194</v>
      </c>
      <c r="D288" s="121"/>
      <c r="E288" s="40">
        <v>21</v>
      </c>
      <c r="F288" s="40" t="s">
        <v>659</v>
      </c>
      <c r="G288" s="166">
        <f t="shared" si="31"/>
        <v>798</v>
      </c>
      <c r="H288" s="166">
        <f t="shared" si="32"/>
        <v>1037.4000000000001</v>
      </c>
      <c r="I288" s="256">
        <f t="shared" si="33"/>
        <v>0</v>
      </c>
    </row>
    <row r="289" spans="1:9" ht="12" hidden="1" customHeight="1" outlineLevel="1" x14ac:dyDescent="0.2">
      <c r="A289" s="31" t="s">
        <v>528</v>
      </c>
      <c r="B289" s="38" t="s">
        <v>2195</v>
      </c>
      <c r="C289" s="47" t="s">
        <v>4324</v>
      </c>
      <c r="D289" s="121"/>
      <c r="E289" s="40">
        <v>35</v>
      </c>
      <c r="F289" s="40" t="s">
        <v>659</v>
      </c>
      <c r="G289" s="166">
        <f t="shared" si="31"/>
        <v>1330</v>
      </c>
      <c r="H289" s="166">
        <f t="shared" si="32"/>
        <v>1729</v>
      </c>
      <c r="I289" s="256">
        <f t="shared" si="33"/>
        <v>0</v>
      </c>
    </row>
    <row r="290" spans="1:9" ht="12" hidden="1" customHeight="1" outlineLevel="1" x14ac:dyDescent="0.2">
      <c r="A290" s="31" t="s">
        <v>3020</v>
      </c>
      <c r="B290" s="38" t="s">
        <v>2196</v>
      </c>
      <c r="C290" s="47" t="s">
        <v>974</v>
      </c>
      <c r="D290" s="121"/>
      <c r="E290" s="40">
        <v>42.5</v>
      </c>
      <c r="F290" s="40" t="s">
        <v>659</v>
      </c>
      <c r="G290" s="166">
        <f t="shared" si="31"/>
        <v>1615</v>
      </c>
      <c r="H290" s="166">
        <f t="shared" si="32"/>
        <v>2099.5</v>
      </c>
      <c r="I290" s="256">
        <f t="shared" si="33"/>
        <v>0</v>
      </c>
    </row>
    <row r="291" spans="1:9" ht="12" hidden="1" customHeight="1" outlineLevel="1" x14ac:dyDescent="0.2">
      <c r="A291" s="31" t="s">
        <v>3020</v>
      </c>
      <c r="B291" s="38" t="s">
        <v>2197</v>
      </c>
      <c r="C291" s="47" t="s">
        <v>975</v>
      </c>
      <c r="D291" s="121"/>
      <c r="E291" s="40">
        <v>48.5</v>
      </c>
      <c r="F291" s="40" t="s">
        <v>659</v>
      </c>
      <c r="G291" s="166">
        <f t="shared" si="31"/>
        <v>1843</v>
      </c>
      <c r="H291" s="166">
        <f t="shared" si="32"/>
        <v>2395.9</v>
      </c>
      <c r="I291" s="256">
        <f t="shared" si="33"/>
        <v>0</v>
      </c>
    </row>
    <row r="292" spans="1:9" ht="12" hidden="1" customHeight="1" outlineLevel="1" x14ac:dyDescent="0.2">
      <c r="A292" s="31" t="s">
        <v>2198</v>
      </c>
      <c r="B292" s="38" t="s">
        <v>2199</v>
      </c>
      <c r="C292" s="47" t="s">
        <v>4325</v>
      </c>
      <c r="D292" s="121"/>
      <c r="E292" s="40">
        <v>38</v>
      </c>
      <c r="F292" s="40" t="s">
        <v>659</v>
      </c>
      <c r="G292" s="166">
        <f t="shared" si="31"/>
        <v>1444</v>
      </c>
      <c r="H292" s="166">
        <f t="shared" si="32"/>
        <v>1877.2</v>
      </c>
      <c r="I292" s="256">
        <f t="shared" si="33"/>
        <v>0</v>
      </c>
    </row>
    <row r="293" spans="1:9" ht="12" hidden="1" customHeight="1" outlineLevel="1" x14ac:dyDescent="0.2">
      <c r="A293" s="31" t="s">
        <v>2198</v>
      </c>
      <c r="B293" s="38" t="s">
        <v>2200</v>
      </c>
      <c r="C293" s="47" t="s">
        <v>972</v>
      </c>
      <c r="D293" s="121"/>
      <c r="E293" s="40">
        <v>43</v>
      </c>
      <c r="F293" s="40" t="s">
        <v>659</v>
      </c>
      <c r="G293" s="166">
        <f t="shared" si="31"/>
        <v>1634</v>
      </c>
      <c r="H293" s="166">
        <f t="shared" si="32"/>
        <v>2124.2000000000003</v>
      </c>
      <c r="I293" s="256">
        <f t="shared" si="33"/>
        <v>0</v>
      </c>
    </row>
    <row r="294" spans="1:9" ht="12" hidden="1" customHeight="1" outlineLevel="1" x14ac:dyDescent="0.2">
      <c r="A294" s="31" t="s">
        <v>2201</v>
      </c>
      <c r="B294" s="38" t="s">
        <v>2202</v>
      </c>
      <c r="C294" s="47" t="s">
        <v>979</v>
      </c>
      <c r="D294" s="121"/>
      <c r="E294" s="40">
        <v>80</v>
      </c>
      <c r="F294" s="40" t="s">
        <v>659</v>
      </c>
      <c r="G294" s="166">
        <f t="shared" si="31"/>
        <v>3040</v>
      </c>
      <c r="H294" s="166">
        <f t="shared" si="32"/>
        <v>3952</v>
      </c>
      <c r="I294" s="256">
        <f t="shared" si="33"/>
        <v>0</v>
      </c>
    </row>
    <row r="295" spans="1:9" ht="12" hidden="1" customHeight="1" outlineLevel="1" x14ac:dyDescent="0.2">
      <c r="A295" s="31" t="s">
        <v>2201</v>
      </c>
      <c r="B295" s="38" t="s">
        <v>2203</v>
      </c>
      <c r="C295" s="47" t="s">
        <v>978</v>
      </c>
      <c r="D295" s="121"/>
      <c r="E295" s="40">
        <v>21.5</v>
      </c>
      <c r="F295" s="40" t="s">
        <v>659</v>
      </c>
      <c r="G295" s="166">
        <f t="shared" si="31"/>
        <v>817</v>
      </c>
      <c r="H295" s="166">
        <f t="shared" si="32"/>
        <v>1062.1000000000001</v>
      </c>
      <c r="I295" s="256">
        <f t="shared" si="33"/>
        <v>0</v>
      </c>
    </row>
    <row r="296" spans="1:9" ht="12" hidden="1" customHeight="1" outlineLevel="1" x14ac:dyDescent="0.2">
      <c r="A296" s="31" t="s">
        <v>2204</v>
      </c>
      <c r="B296" s="38" t="s">
        <v>2205</v>
      </c>
      <c r="C296" s="47" t="s">
        <v>976</v>
      </c>
      <c r="D296" s="121"/>
      <c r="E296" s="40">
        <v>21.5</v>
      </c>
      <c r="F296" s="40" t="s">
        <v>659</v>
      </c>
      <c r="G296" s="166">
        <f t="shared" si="31"/>
        <v>817</v>
      </c>
      <c r="H296" s="166">
        <f t="shared" si="32"/>
        <v>1062.1000000000001</v>
      </c>
      <c r="I296" s="256">
        <f t="shared" si="33"/>
        <v>0</v>
      </c>
    </row>
    <row r="297" spans="1:9" ht="12" hidden="1" customHeight="1" outlineLevel="1" x14ac:dyDescent="0.2">
      <c r="A297" s="31" t="s">
        <v>2204</v>
      </c>
      <c r="B297" s="38" t="s">
        <v>2206</v>
      </c>
      <c r="C297" s="47" t="s">
        <v>519</v>
      </c>
      <c r="D297" s="121"/>
      <c r="E297" s="40">
        <v>26.6</v>
      </c>
      <c r="F297" s="40" t="s">
        <v>659</v>
      </c>
      <c r="G297" s="166">
        <f t="shared" si="31"/>
        <v>1010.8000000000001</v>
      </c>
      <c r="H297" s="166">
        <f t="shared" si="32"/>
        <v>1314.0400000000002</v>
      </c>
      <c r="I297" s="256">
        <f t="shared" si="33"/>
        <v>0</v>
      </c>
    </row>
    <row r="298" spans="1:9" ht="12" hidden="1" customHeight="1" outlineLevel="1" x14ac:dyDescent="0.2">
      <c r="A298" s="31" t="s">
        <v>2207</v>
      </c>
      <c r="B298" s="38" t="s">
        <v>3724</v>
      </c>
      <c r="C298" s="47" t="s">
        <v>3725</v>
      </c>
      <c r="D298" s="121"/>
      <c r="E298" s="40">
        <v>2.2799999999999998</v>
      </c>
      <c r="F298" s="40" t="s">
        <v>659</v>
      </c>
      <c r="G298" s="166">
        <f t="shared" si="31"/>
        <v>86.639999999999986</v>
      </c>
      <c r="H298" s="166">
        <f t="shared" si="32"/>
        <v>112.63199999999999</v>
      </c>
      <c r="I298" s="256">
        <f t="shared" si="33"/>
        <v>0</v>
      </c>
    </row>
    <row r="299" spans="1:9" ht="12" hidden="1" customHeight="1" outlineLevel="1" x14ac:dyDescent="0.2">
      <c r="A299" s="31" t="s">
        <v>2207</v>
      </c>
      <c r="B299" s="38" t="s">
        <v>3722</v>
      </c>
      <c r="C299" s="47" t="s">
        <v>3723</v>
      </c>
      <c r="D299" s="121"/>
      <c r="E299" s="40">
        <v>9.5</v>
      </c>
      <c r="F299" s="40" t="s">
        <v>659</v>
      </c>
      <c r="G299" s="166">
        <f t="shared" si="31"/>
        <v>361</v>
      </c>
      <c r="H299" s="166">
        <f t="shared" si="32"/>
        <v>469.3</v>
      </c>
      <c r="I299" s="256">
        <f t="shared" si="33"/>
        <v>0</v>
      </c>
    </row>
    <row r="300" spans="1:9" ht="12" hidden="1" customHeight="1" outlineLevel="1" x14ac:dyDescent="0.2">
      <c r="A300" s="31" t="s">
        <v>2208</v>
      </c>
      <c r="B300" s="38" t="s">
        <v>3719</v>
      </c>
      <c r="C300" s="47" t="s">
        <v>3720</v>
      </c>
      <c r="D300" s="121"/>
      <c r="E300" s="40">
        <v>15</v>
      </c>
      <c r="F300" s="40" t="s">
        <v>4209</v>
      </c>
      <c r="G300" s="166">
        <f t="shared" si="31"/>
        <v>570</v>
      </c>
      <c r="H300" s="166">
        <f t="shared" si="32"/>
        <v>741</v>
      </c>
      <c r="I300" s="256">
        <f t="shared" si="33"/>
        <v>0</v>
      </c>
    </row>
    <row r="301" spans="1:9" ht="12" hidden="1" customHeight="1" outlineLevel="1" x14ac:dyDescent="0.2">
      <c r="A301" s="31" t="s">
        <v>2208</v>
      </c>
      <c r="B301" s="38" t="s">
        <v>3721</v>
      </c>
      <c r="C301" s="47" t="s">
        <v>2209</v>
      </c>
      <c r="D301" s="121"/>
      <c r="E301" s="40">
        <v>16.5</v>
      </c>
      <c r="F301" s="40" t="s">
        <v>4209</v>
      </c>
      <c r="G301" s="166">
        <f t="shared" si="31"/>
        <v>627</v>
      </c>
      <c r="H301" s="166">
        <f t="shared" si="32"/>
        <v>815.1</v>
      </c>
      <c r="I301" s="256">
        <f t="shared" si="33"/>
        <v>0</v>
      </c>
    </row>
    <row r="302" spans="1:9" ht="12" hidden="1" customHeight="1" outlineLevel="1" x14ac:dyDescent="0.2">
      <c r="A302" s="31" t="s">
        <v>2208</v>
      </c>
      <c r="B302" s="38" t="s">
        <v>981</v>
      </c>
      <c r="C302" s="47" t="s">
        <v>982</v>
      </c>
      <c r="D302" s="121"/>
      <c r="E302" s="40">
        <v>13.6</v>
      </c>
      <c r="F302" s="40" t="s">
        <v>659</v>
      </c>
      <c r="G302" s="166">
        <f t="shared" si="31"/>
        <v>516.79999999999995</v>
      </c>
      <c r="H302" s="166">
        <f t="shared" si="32"/>
        <v>671.83999999999992</v>
      </c>
      <c r="I302" s="256">
        <f t="shared" si="33"/>
        <v>0</v>
      </c>
    </row>
    <row r="303" spans="1:9" ht="12" hidden="1" customHeight="1" outlineLevel="1" x14ac:dyDescent="0.2">
      <c r="A303" s="31" t="s">
        <v>2208</v>
      </c>
      <c r="B303" s="38" t="s">
        <v>983</v>
      </c>
      <c r="C303" s="47" t="s">
        <v>2210</v>
      </c>
      <c r="D303" s="121"/>
      <c r="E303" s="40">
        <v>15</v>
      </c>
      <c r="F303" s="40" t="s">
        <v>659</v>
      </c>
      <c r="G303" s="166">
        <f t="shared" si="31"/>
        <v>570</v>
      </c>
      <c r="H303" s="166">
        <f t="shared" si="32"/>
        <v>741</v>
      </c>
      <c r="I303" s="256">
        <f t="shared" si="33"/>
        <v>0</v>
      </c>
    </row>
    <row r="304" spans="1:9" ht="12" hidden="1" customHeight="1" outlineLevel="1" x14ac:dyDescent="0.2">
      <c r="A304" s="31" t="s">
        <v>2208</v>
      </c>
      <c r="B304" s="38" t="s">
        <v>984</v>
      </c>
      <c r="C304" s="47" t="s">
        <v>2211</v>
      </c>
      <c r="D304" s="121"/>
      <c r="E304" s="40">
        <v>21.5</v>
      </c>
      <c r="F304" s="40" t="s">
        <v>659</v>
      </c>
      <c r="G304" s="166">
        <f t="shared" si="31"/>
        <v>817</v>
      </c>
      <c r="H304" s="166">
        <f t="shared" si="32"/>
        <v>1062.1000000000001</v>
      </c>
      <c r="I304" s="256">
        <f t="shared" si="33"/>
        <v>0</v>
      </c>
    </row>
    <row r="305" spans="1:9" ht="12" hidden="1" customHeight="1" outlineLevel="1" x14ac:dyDescent="0.2">
      <c r="A305" s="31" t="s">
        <v>2208</v>
      </c>
      <c r="B305" s="38" t="s">
        <v>977</v>
      </c>
      <c r="C305" s="47" t="s">
        <v>976</v>
      </c>
      <c r="D305" s="121"/>
      <c r="E305" s="40">
        <v>3.99</v>
      </c>
      <c r="F305" s="40" t="s">
        <v>659</v>
      </c>
      <c r="G305" s="166">
        <f t="shared" si="31"/>
        <v>151.62</v>
      </c>
      <c r="H305" s="166">
        <f t="shared" si="32"/>
        <v>197.10600000000002</v>
      </c>
      <c r="I305" s="256">
        <f t="shared" si="33"/>
        <v>0</v>
      </c>
    </row>
    <row r="306" spans="1:9" ht="12" hidden="1" customHeight="1" outlineLevel="1" x14ac:dyDescent="0.2">
      <c r="A306" s="31" t="s">
        <v>2208</v>
      </c>
      <c r="B306" s="38" t="s">
        <v>524</v>
      </c>
      <c r="C306" s="47" t="s">
        <v>2910</v>
      </c>
      <c r="D306" s="121"/>
      <c r="E306" s="40">
        <v>6.22</v>
      </c>
      <c r="F306" s="40" t="s">
        <v>4060</v>
      </c>
      <c r="G306" s="166">
        <f t="shared" si="31"/>
        <v>236.35999999999999</v>
      </c>
      <c r="H306" s="166">
        <f t="shared" si="32"/>
        <v>307.26799999999997</v>
      </c>
      <c r="I306" s="256">
        <f t="shared" si="33"/>
        <v>0</v>
      </c>
    </row>
    <row r="307" spans="1:9" ht="12" hidden="1" customHeight="1" outlineLevel="1" x14ac:dyDescent="0.2">
      <c r="A307" s="31" t="s">
        <v>2212</v>
      </c>
      <c r="B307" s="38" t="s">
        <v>3015</v>
      </c>
      <c r="C307" s="47" t="s">
        <v>525</v>
      </c>
      <c r="D307" s="121"/>
      <c r="E307" s="40">
        <v>4.0999999999999996</v>
      </c>
      <c r="F307" s="40" t="s">
        <v>659</v>
      </c>
      <c r="G307" s="166">
        <f t="shared" si="31"/>
        <v>155.79999999999998</v>
      </c>
      <c r="H307" s="166">
        <f t="shared" si="32"/>
        <v>202.54</v>
      </c>
      <c r="I307" s="256">
        <f t="shared" si="33"/>
        <v>0</v>
      </c>
    </row>
    <row r="308" spans="1:9" ht="12" hidden="1" customHeight="1" outlineLevel="1" x14ac:dyDescent="0.2">
      <c r="A308" s="31" t="s">
        <v>2212</v>
      </c>
      <c r="B308" s="38" t="s">
        <v>526</v>
      </c>
      <c r="C308" s="47" t="s">
        <v>527</v>
      </c>
      <c r="D308" s="121"/>
      <c r="E308" s="40">
        <v>5.98</v>
      </c>
      <c r="F308" s="40" t="s">
        <v>659</v>
      </c>
      <c r="G308" s="166">
        <f t="shared" si="31"/>
        <v>227.24</v>
      </c>
      <c r="H308" s="166">
        <f t="shared" si="32"/>
        <v>295.41200000000003</v>
      </c>
      <c r="I308" s="256">
        <f t="shared" si="33"/>
        <v>0</v>
      </c>
    </row>
    <row r="309" spans="1:9" ht="12" hidden="1" customHeight="1" outlineLevel="1" x14ac:dyDescent="0.2">
      <c r="A309" s="31" t="s">
        <v>2212</v>
      </c>
      <c r="B309" s="38" t="s">
        <v>3016</v>
      </c>
      <c r="C309" s="47" t="s">
        <v>2213</v>
      </c>
      <c r="D309" s="121"/>
      <c r="E309" s="40">
        <v>4.9000000000000004</v>
      </c>
      <c r="F309" s="40" t="s">
        <v>659</v>
      </c>
      <c r="G309" s="166">
        <f t="shared" si="31"/>
        <v>186.20000000000002</v>
      </c>
      <c r="H309" s="166">
        <f t="shared" si="32"/>
        <v>242.06000000000003</v>
      </c>
      <c r="I309" s="256">
        <f t="shared" si="33"/>
        <v>0</v>
      </c>
    </row>
    <row r="310" spans="1:9" ht="12" hidden="1" customHeight="1" outlineLevel="1" x14ac:dyDescent="0.2">
      <c r="A310" s="31" t="s">
        <v>2212</v>
      </c>
      <c r="B310" s="38" t="s">
        <v>3017</v>
      </c>
      <c r="C310" s="47" t="s">
        <v>2214</v>
      </c>
      <c r="D310" s="121"/>
      <c r="E310" s="40">
        <v>0.13</v>
      </c>
      <c r="F310" s="40" t="s">
        <v>659</v>
      </c>
      <c r="G310" s="166">
        <f t="shared" si="31"/>
        <v>4.9400000000000004</v>
      </c>
      <c r="H310" s="166">
        <f t="shared" si="32"/>
        <v>6.4220000000000006</v>
      </c>
      <c r="I310" s="256">
        <f t="shared" si="33"/>
        <v>0</v>
      </c>
    </row>
    <row r="311" spans="1:9" ht="12" hidden="1" customHeight="1" outlineLevel="1" x14ac:dyDescent="0.2">
      <c r="A311" s="31" t="s">
        <v>2212</v>
      </c>
      <c r="B311" s="38" t="s">
        <v>2215</v>
      </c>
      <c r="C311" s="47" t="s">
        <v>2216</v>
      </c>
      <c r="D311" s="121"/>
      <c r="E311" s="40">
        <v>0.13</v>
      </c>
      <c r="F311" s="40" t="s">
        <v>659</v>
      </c>
      <c r="G311" s="166">
        <f t="shared" si="31"/>
        <v>4.9400000000000004</v>
      </c>
      <c r="H311" s="166">
        <f t="shared" si="32"/>
        <v>6.4220000000000006</v>
      </c>
      <c r="I311" s="256">
        <f t="shared" si="33"/>
        <v>0</v>
      </c>
    </row>
    <row r="312" spans="1:9" ht="12" hidden="1" customHeight="1" outlineLevel="1" x14ac:dyDescent="0.2">
      <c r="A312" s="31" t="s">
        <v>2212</v>
      </c>
      <c r="B312" s="38" t="s">
        <v>3018</v>
      </c>
      <c r="C312" s="47" t="s">
        <v>3019</v>
      </c>
      <c r="D312" s="121"/>
      <c r="E312" s="40">
        <v>0.28999999999999998</v>
      </c>
      <c r="F312" s="40" t="s">
        <v>659</v>
      </c>
      <c r="G312" s="166">
        <f t="shared" si="31"/>
        <v>11.02</v>
      </c>
      <c r="H312" s="166">
        <f t="shared" si="32"/>
        <v>14.326000000000001</v>
      </c>
      <c r="I312" s="256">
        <f t="shared" si="33"/>
        <v>0</v>
      </c>
    </row>
    <row r="313" spans="1:9" ht="12" hidden="1" customHeight="1" outlineLevel="1" x14ac:dyDescent="0.2">
      <c r="A313" s="31" t="s">
        <v>2217</v>
      </c>
      <c r="B313" s="38" t="s">
        <v>529</v>
      </c>
      <c r="C313" s="47" t="s">
        <v>530</v>
      </c>
      <c r="D313" s="121"/>
      <c r="E313" s="40">
        <v>1.4</v>
      </c>
      <c r="F313" s="40" t="s">
        <v>659</v>
      </c>
      <c r="G313" s="166">
        <f t="shared" si="31"/>
        <v>53.199999999999996</v>
      </c>
      <c r="H313" s="166">
        <f t="shared" si="32"/>
        <v>69.16</v>
      </c>
      <c r="I313" s="256">
        <f t="shared" si="33"/>
        <v>0</v>
      </c>
    </row>
    <row r="314" spans="1:9" ht="12" hidden="1" customHeight="1" outlineLevel="1" x14ac:dyDescent="0.2">
      <c r="A314" s="31" t="s">
        <v>2217</v>
      </c>
      <c r="B314" s="38" t="s">
        <v>531</v>
      </c>
      <c r="C314" s="47" t="s">
        <v>532</v>
      </c>
      <c r="D314" s="121"/>
      <c r="E314" s="40">
        <v>1.98</v>
      </c>
      <c r="F314" s="40" t="s">
        <v>659</v>
      </c>
      <c r="G314" s="166">
        <f t="shared" si="31"/>
        <v>75.239999999999995</v>
      </c>
      <c r="H314" s="166">
        <f t="shared" si="32"/>
        <v>97.811999999999998</v>
      </c>
      <c r="I314" s="256">
        <f t="shared" si="33"/>
        <v>0</v>
      </c>
    </row>
    <row r="315" spans="1:9" ht="12" hidden="1" customHeight="1" outlineLevel="1" x14ac:dyDescent="0.2">
      <c r="A315" s="31" t="s">
        <v>2217</v>
      </c>
      <c r="B315" s="38" t="s">
        <v>533</v>
      </c>
      <c r="C315" s="47" t="s">
        <v>2767</v>
      </c>
      <c r="D315" s="121"/>
      <c r="E315" s="40">
        <v>1.5</v>
      </c>
      <c r="F315" s="40" t="s">
        <v>659</v>
      </c>
      <c r="G315" s="166">
        <f t="shared" si="31"/>
        <v>57</v>
      </c>
      <c r="H315" s="166">
        <f t="shared" si="32"/>
        <v>74.100000000000009</v>
      </c>
      <c r="I315" s="256">
        <f t="shared" si="33"/>
        <v>0</v>
      </c>
    </row>
    <row r="316" spans="1:9" ht="12" hidden="1" customHeight="1" outlineLevel="1" x14ac:dyDescent="0.2">
      <c r="A316" s="31" t="s">
        <v>2217</v>
      </c>
      <c r="B316" s="38" t="s">
        <v>2768</v>
      </c>
      <c r="C316" s="47" t="s">
        <v>2769</v>
      </c>
      <c r="D316" s="121"/>
      <c r="E316" s="40">
        <v>1.87</v>
      </c>
      <c r="F316" s="40" t="s">
        <v>659</v>
      </c>
      <c r="G316" s="166">
        <f t="shared" si="31"/>
        <v>71.06</v>
      </c>
      <c r="H316" s="166">
        <f t="shared" si="32"/>
        <v>92.378</v>
      </c>
      <c r="I316" s="256">
        <f t="shared" si="33"/>
        <v>0</v>
      </c>
    </row>
    <row r="317" spans="1:9" ht="12" hidden="1" customHeight="1" outlineLevel="1" x14ac:dyDescent="0.2">
      <c r="A317" s="31" t="s">
        <v>2217</v>
      </c>
      <c r="B317" s="38" t="s">
        <v>2768</v>
      </c>
      <c r="C317" s="47" t="s">
        <v>1557</v>
      </c>
      <c r="D317" s="121"/>
      <c r="E317" s="40">
        <v>1.87</v>
      </c>
      <c r="F317" s="40" t="s">
        <v>659</v>
      </c>
      <c r="G317" s="166">
        <f t="shared" si="31"/>
        <v>71.06</v>
      </c>
      <c r="H317" s="166">
        <f t="shared" si="32"/>
        <v>92.378</v>
      </c>
      <c r="I317" s="256">
        <f t="shared" si="33"/>
        <v>0</v>
      </c>
    </row>
    <row r="318" spans="1:9" ht="12" hidden="1" customHeight="1" outlineLevel="1" x14ac:dyDescent="0.2">
      <c r="A318" s="31" t="s">
        <v>2217</v>
      </c>
      <c r="B318" s="38" t="s">
        <v>1558</v>
      </c>
      <c r="C318" s="47" t="s">
        <v>1559</v>
      </c>
      <c r="D318" s="121"/>
      <c r="E318" s="40">
        <v>1.8</v>
      </c>
      <c r="F318" s="40" t="s">
        <v>659</v>
      </c>
      <c r="G318" s="166">
        <f t="shared" si="31"/>
        <v>68.400000000000006</v>
      </c>
      <c r="H318" s="166">
        <f t="shared" si="32"/>
        <v>88.920000000000016</v>
      </c>
      <c r="I318" s="256">
        <f t="shared" si="33"/>
        <v>0</v>
      </c>
    </row>
    <row r="319" spans="1:9" ht="12" hidden="1" customHeight="1" outlineLevel="1" x14ac:dyDescent="0.2">
      <c r="A319" s="31" t="s">
        <v>2217</v>
      </c>
      <c r="B319" s="38" t="s">
        <v>1560</v>
      </c>
      <c r="C319" s="47" t="s">
        <v>1561</v>
      </c>
      <c r="D319" s="121"/>
      <c r="E319" s="40">
        <v>5.9</v>
      </c>
      <c r="F319" s="40" t="s">
        <v>659</v>
      </c>
      <c r="G319" s="166">
        <f t="shared" si="31"/>
        <v>224.20000000000002</v>
      </c>
      <c r="H319" s="166">
        <f t="shared" si="32"/>
        <v>291.46000000000004</v>
      </c>
      <c r="I319" s="256">
        <f t="shared" si="33"/>
        <v>0</v>
      </c>
    </row>
    <row r="320" spans="1:9" ht="12" customHeight="1" collapsed="1" x14ac:dyDescent="0.25">
      <c r="A320" s="128" t="s">
        <v>3021</v>
      </c>
      <c r="B320" s="129"/>
      <c r="C320" s="138"/>
      <c r="D320" s="206"/>
      <c r="E320" s="179"/>
      <c r="F320" s="180"/>
    </row>
    <row r="321" spans="1:9" ht="12" hidden="1" customHeight="1" outlineLevel="1" x14ac:dyDescent="0.2">
      <c r="A321" s="31" t="s">
        <v>1562</v>
      </c>
      <c r="B321" s="38" t="s">
        <v>3022</v>
      </c>
      <c r="C321" s="39" t="s">
        <v>3023</v>
      </c>
      <c r="D321" s="219"/>
      <c r="E321" s="40">
        <v>4</v>
      </c>
      <c r="F321" s="40" t="s">
        <v>659</v>
      </c>
      <c r="G321" s="166">
        <f t="shared" ref="G321:G359" si="34">E321*$G$1</f>
        <v>152</v>
      </c>
      <c r="H321" s="166">
        <f t="shared" ref="H321:H359" si="35">G321*($H$1+1)</f>
        <v>197.6</v>
      </c>
      <c r="I321" s="256">
        <f t="shared" ref="I321:I359" si="36">D321*H321</f>
        <v>0</v>
      </c>
    </row>
    <row r="322" spans="1:9" ht="12" hidden="1" customHeight="1" outlineLevel="1" x14ac:dyDescent="0.2">
      <c r="A322" s="31" t="s">
        <v>1562</v>
      </c>
      <c r="B322" s="38" t="s">
        <v>3024</v>
      </c>
      <c r="C322" s="39" t="s">
        <v>3025</v>
      </c>
      <c r="D322" s="219"/>
      <c r="E322" s="40">
        <v>0.5</v>
      </c>
      <c r="F322" s="40" t="s">
        <v>659</v>
      </c>
      <c r="G322" s="166">
        <f t="shared" si="34"/>
        <v>19</v>
      </c>
      <c r="H322" s="166">
        <f t="shared" si="35"/>
        <v>24.7</v>
      </c>
      <c r="I322" s="256">
        <f t="shared" si="36"/>
        <v>0</v>
      </c>
    </row>
    <row r="323" spans="1:9" ht="12" hidden="1" customHeight="1" outlineLevel="1" x14ac:dyDescent="0.2">
      <c r="A323" s="31" t="s">
        <v>1562</v>
      </c>
      <c r="B323" s="38" t="s">
        <v>3026</v>
      </c>
      <c r="C323" s="39" t="s">
        <v>700</v>
      </c>
      <c r="D323" s="219"/>
      <c r="E323" s="40">
        <v>0.5</v>
      </c>
      <c r="F323" s="40" t="s">
        <v>659</v>
      </c>
      <c r="G323" s="166">
        <f t="shared" si="34"/>
        <v>19</v>
      </c>
      <c r="H323" s="166">
        <f t="shared" si="35"/>
        <v>24.7</v>
      </c>
      <c r="I323" s="256">
        <f t="shared" si="36"/>
        <v>0</v>
      </c>
    </row>
    <row r="324" spans="1:9" ht="12" hidden="1" customHeight="1" outlineLevel="1" x14ac:dyDescent="0.2">
      <c r="A324" s="31" t="s">
        <v>1562</v>
      </c>
      <c r="B324" s="38" t="s">
        <v>701</v>
      </c>
      <c r="C324" s="39" t="s">
        <v>702</v>
      </c>
      <c r="D324" s="219"/>
      <c r="E324" s="40">
        <v>0.5</v>
      </c>
      <c r="F324" s="40" t="s">
        <v>659</v>
      </c>
      <c r="G324" s="166">
        <f t="shared" si="34"/>
        <v>19</v>
      </c>
      <c r="H324" s="166">
        <f t="shared" si="35"/>
        <v>24.7</v>
      </c>
      <c r="I324" s="256">
        <f t="shared" si="36"/>
        <v>0</v>
      </c>
    </row>
    <row r="325" spans="1:9" ht="12" hidden="1" customHeight="1" outlineLevel="1" x14ac:dyDescent="0.2">
      <c r="A325" s="31" t="s">
        <v>1564</v>
      </c>
      <c r="B325" s="38" t="s">
        <v>703</v>
      </c>
      <c r="C325" s="39" t="s">
        <v>3042</v>
      </c>
      <c r="D325" s="219"/>
      <c r="E325" s="40">
        <v>5.15</v>
      </c>
      <c r="F325" s="40" t="s">
        <v>659</v>
      </c>
      <c r="G325" s="166">
        <f t="shared" si="34"/>
        <v>195.70000000000002</v>
      </c>
      <c r="H325" s="166">
        <f t="shared" si="35"/>
        <v>254.41000000000003</v>
      </c>
      <c r="I325" s="256">
        <f t="shared" si="36"/>
        <v>0</v>
      </c>
    </row>
    <row r="326" spans="1:9" ht="12" hidden="1" customHeight="1" outlineLevel="1" x14ac:dyDescent="0.2">
      <c r="A326" s="31" t="s">
        <v>1564</v>
      </c>
      <c r="B326" s="38" t="s">
        <v>3024</v>
      </c>
      <c r="C326" s="39" t="s">
        <v>3025</v>
      </c>
      <c r="D326" s="219"/>
      <c r="E326" s="40">
        <v>0.5</v>
      </c>
      <c r="F326" s="40" t="s">
        <v>659</v>
      </c>
      <c r="G326" s="166">
        <f t="shared" si="34"/>
        <v>19</v>
      </c>
      <c r="H326" s="166">
        <f t="shared" si="35"/>
        <v>24.7</v>
      </c>
      <c r="I326" s="256">
        <f t="shared" si="36"/>
        <v>0</v>
      </c>
    </row>
    <row r="327" spans="1:9" ht="12" hidden="1" customHeight="1" outlineLevel="1" x14ac:dyDescent="0.2">
      <c r="A327" s="31" t="s">
        <v>1564</v>
      </c>
      <c r="B327" s="38" t="s">
        <v>3026</v>
      </c>
      <c r="C327" s="39" t="s">
        <v>700</v>
      </c>
      <c r="D327" s="219"/>
      <c r="E327" s="40">
        <v>0.5</v>
      </c>
      <c r="F327" s="40" t="s">
        <v>659</v>
      </c>
      <c r="G327" s="166">
        <f t="shared" si="34"/>
        <v>19</v>
      </c>
      <c r="H327" s="166">
        <f t="shared" si="35"/>
        <v>24.7</v>
      </c>
      <c r="I327" s="256">
        <f t="shared" si="36"/>
        <v>0</v>
      </c>
    </row>
    <row r="328" spans="1:9" ht="12" hidden="1" customHeight="1" outlineLevel="1" x14ac:dyDescent="0.2">
      <c r="A328" s="31" t="s">
        <v>1564</v>
      </c>
      <c r="B328" s="38" t="s">
        <v>701</v>
      </c>
      <c r="C328" s="39" t="s">
        <v>702</v>
      </c>
      <c r="D328" s="219"/>
      <c r="E328" s="40">
        <v>0.5</v>
      </c>
      <c r="F328" s="40" t="s">
        <v>659</v>
      </c>
      <c r="G328" s="166">
        <f t="shared" si="34"/>
        <v>19</v>
      </c>
      <c r="H328" s="166">
        <f t="shared" si="35"/>
        <v>24.7</v>
      </c>
      <c r="I328" s="256">
        <f t="shared" si="36"/>
        <v>0</v>
      </c>
    </row>
    <row r="329" spans="1:9" ht="12" hidden="1" customHeight="1" outlineLevel="1" x14ac:dyDescent="0.2">
      <c r="A329" s="31" t="s">
        <v>1566</v>
      </c>
      <c r="B329" s="38" t="s">
        <v>3043</v>
      </c>
      <c r="C329" s="39" t="s">
        <v>3044</v>
      </c>
      <c r="D329" s="219"/>
      <c r="E329" s="40">
        <v>11.5</v>
      </c>
      <c r="F329" s="40" t="s">
        <v>659</v>
      </c>
      <c r="G329" s="166">
        <f t="shared" si="34"/>
        <v>437</v>
      </c>
      <c r="H329" s="166">
        <f t="shared" si="35"/>
        <v>568.1</v>
      </c>
      <c r="I329" s="256">
        <f t="shared" si="36"/>
        <v>0</v>
      </c>
    </row>
    <row r="330" spans="1:9" ht="12" hidden="1" customHeight="1" outlineLevel="1" x14ac:dyDescent="0.2">
      <c r="A330" s="31" t="s">
        <v>1566</v>
      </c>
      <c r="B330" s="38" t="s">
        <v>3045</v>
      </c>
      <c r="C330" s="39" t="s">
        <v>3046</v>
      </c>
      <c r="D330" s="219"/>
      <c r="E330" s="40">
        <v>0.5</v>
      </c>
      <c r="F330" s="40" t="s">
        <v>659</v>
      </c>
      <c r="G330" s="166">
        <f t="shared" si="34"/>
        <v>19</v>
      </c>
      <c r="H330" s="166">
        <f t="shared" si="35"/>
        <v>24.7</v>
      </c>
      <c r="I330" s="256">
        <f t="shared" si="36"/>
        <v>0</v>
      </c>
    </row>
    <row r="331" spans="1:9" ht="12" hidden="1" customHeight="1" outlineLevel="1" x14ac:dyDescent="0.2">
      <c r="A331" s="31" t="s">
        <v>1566</v>
      </c>
      <c r="B331" s="38" t="s">
        <v>3047</v>
      </c>
      <c r="C331" s="39" t="s">
        <v>3048</v>
      </c>
      <c r="D331" s="219"/>
      <c r="E331" s="40">
        <v>0.5</v>
      </c>
      <c r="F331" s="40" t="s">
        <v>659</v>
      </c>
      <c r="G331" s="166">
        <f t="shared" si="34"/>
        <v>19</v>
      </c>
      <c r="H331" s="166">
        <f t="shared" si="35"/>
        <v>24.7</v>
      </c>
      <c r="I331" s="256">
        <f t="shared" si="36"/>
        <v>0</v>
      </c>
    </row>
    <row r="332" spans="1:9" ht="12" hidden="1" customHeight="1" outlineLevel="1" x14ac:dyDescent="0.2">
      <c r="A332" s="31" t="s">
        <v>1566</v>
      </c>
      <c r="B332" s="38" t="s">
        <v>3049</v>
      </c>
      <c r="C332" s="39" t="s">
        <v>3050</v>
      </c>
      <c r="D332" s="219"/>
      <c r="E332" s="40">
        <v>0.5</v>
      </c>
      <c r="F332" s="40" t="s">
        <v>659</v>
      </c>
      <c r="G332" s="166">
        <f t="shared" si="34"/>
        <v>19</v>
      </c>
      <c r="H332" s="166">
        <f t="shared" si="35"/>
        <v>24.7</v>
      </c>
      <c r="I332" s="256">
        <f t="shared" si="36"/>
        <v>0</v>
      </c>
    </row>
    <row r="333" spans="1:9" ht="12" hidden="1" customHeight="1" outlineLevel="1" x14ac:dyDescent="0.2">
      <c r="A333" s="31" t="s">
        <v>2218</v>
      </c>
      <c r="B333" s="38" t="s">
        <v>2219</v>
      </c>
      <c r="C333" s="55" t="s">
        <v>2220</v>
      </c>
      <c r="D333" s="208"/>
      <c r="E333" s="56">
        <v>69.150000000000006</v>
      </c>
      <c r="F333" s="56" t="s">
        <v>4209</v>
      </c>
      <c r="G333" s="166">
        <f t="shared" si="34"/>
        <v>2627.7000000000003</v>
      </c>
      <c r="H333" s="166">
        <f t="shared" si="35"/>
        <v>3416.0100000000007</v>
      </c>
      <c r="I333" s="256">
        <f t="shared" si="36"/>
        <v>0</v>
      </c>
    </row>
    <row r="334" spans="1:9" ht="12" hidden="1" customHeight="1" outlineLevel="1" x14ac:dyDescent="0.2">
      <c r="A334" s="31" t="s">
        <v>2218</v>
      </c>
      <c r="B334" s="38" t="s">
        <v>2221</v>
      </c>
      <c r="C334" s="55" t="s">
        <v>2222</v>
      </c>
      <c r="D334" s="208"/>
      <c r="E334" s="56">
        <v>69.150000000000006</v>
      </c>
      <c r="F334" s="56" t="s">
        <v>4209</v>
      </c>
      <c r="G334" s="166">
        <f t="shared" si="34"/>
        <v>2627.7000000000003</v>
      </c>
      <c r="H334" s="166">
        <f t="shared" si="35"/>
        <v>3416.0100000000007</v>
      </c>
      <c r="I334" s="256">
        <f t="shared" si="36"/>
        <v>0</v>
      </c>
    </row>
    <row r="335" spans="1:9" ht="12" hidden="1" customHeight="1" outlineLevel="1" x14ac:dyDescent="0.2">
      <c r="A335" s="31" t="s">
        <v>2218</v>
      </c>
      <c r="B335" s="38" t="s">
        <v>2223</v>
      </c>
      <c r="C335" s="55" t="s">
        <v>2224</v>
      </c>
      <c r="D335" s="208"/>
      <c r="E335" s="56">
        <v>69.150000000000006</v>
      </c>
      <c r="F335" s="56" t="s">
        <v>4209</v>
      </c>
      <c r="G335" s="166">
        <f t="shared" si="34"/>
        <v>2627.7000000000003</v>
      </c>
      <c r="H335" s="166">
        <f t="shared" si="35"/>
        <v>3416.0100000000007</v>
      </c>
      <c r="I335" s="256">
        <f t="shared" si="36"/>
        <v>0</v>
      </c>
    </row>
    <row r="336" spans="1:9" ht="12" hidden="1" customHeight="1" outlineLevel="1" x14ac:dyDescent="0.2">
      <c r="A336" s="31" t="s">
        <v>2225</v>
      </c>
      <c r="B336" s="57" t="s">
        <v>2226</v>
      </c>
      <c r="C336" s="58" t="s">
        <v>2227</v>
      </c>
      <c r="D336" s="224"/>
      <c r="E336" s="56">
        <v>69.150000000000006</v>
      </c>
      <c r="F336" s="59" t="s">
        <v>4209</v>
      </c>
      <c r="G336" s="166">
        <f t="shared" si="34"/>
        <v>2627.7000000000003</v>
      </c>
      <c r="H336" s="166">
        <f t="shared" si="35"/>
        <v>3416.0100000000007</v>
      </c>
      <c r="I336" s="256">
        <f t="shared" si="36"/>
        <v>0</v>
      </c>
    </row>
    <row r="337" spans="1:9" ht="12" hidden="1" customHeight="1" outlineLevel="1" x14ac:dyDescent="0.2">
      <c r="A337" s="31" t="s">
        <v>2225</v>
      </c>
      <c r="B337" s="57" t="s">
        <v>2228</v>
      </c>
      <c r="C337" s="58" t="s">
        <v>2229</v>
      </c>
      <c r="D337" s="224"/>
      <c r="E337" s="56">
        <v>69.150000000000006</v>
      </c>
      <c r="F337" s="59" t="s">
        <v>4209</v>
      </c>
      <c r="G337" s="166">
        <f t="shared" si="34"/>
        <v>2627.7000000000003</v>
      </c>
      <c r="H337" s="166">
        <f t="shared" si="35"/>
        <v>3416.0100000000007</v>
      </c>
      <c r="I337" s="256">
        <f t="shared" si="36"/>
        <v>0</v>
      </c>
    </row>
    <row r="338" spans="1:9" ht="12" hidden="1" customHeight="1" outlineLevel="1" x14ac:dyDescent="0.2">
      <c r="A338" s="31" t="s">
        <v>2225</v>
      </c>
      <c r="B338" s="57" t="s">
        <v>2230</v>
      </c>
      <c r="C338" s="58" t="s">
        <v>2231</v>
      </c>
      <c r="D338" s="224"/>
      <c r="E338" s="56">
        <v>69.150000000000006</v>
      </c>
      <c r="F338" s="59" t="s">
        <v>4209</v>
      </c>
      <c r="G338" s="166">
        <f t="shared" si="34"/>
        <v>2627.7000000000003</v>
      </c>
      <c r="H338" s="166">
        <f t="shared" si="35"/>
        <v>3416.0100000000007</v>
      </c>
      <c r="I338" s="256">
        <f t="shared" si="36"/>
        <v>0</v>
      </c>
    </row>
    <row r="339" spans="1:9" ht="12" hidden="1" customHeight="1" outlineLevel="1" x14ac:dyDescent="0.2">
      <c r="A339" s="31" t="s">
        <v>2225</v>
      </c>
      <c r="B339" s="57" t="s">
        <v>2232</v>
      </c>
      <c r="C339" s="58" t="s">
        <v>1101</v>
      </c>
      <c r="D339" s="122"/>
      <c r="E339" s="40">
        <v>69.150000000000006</v>
      </c>
      <c r="F339" s="69" t="s">
        <v>4209</v>
      </c>
      <c r="G339" s="166">
        <f t="shared" si="34"/>
        <v>2627.7000000000003</v>
      </c>
      <c r="H339" s="166">
        <f t="shared" si="35"/>
        <v>3416.0100000000007</v>
      </c>
      <c r="I339" s="256">
        <f t="shared" si="36"/>
        <v>0</v>
      </c>
    </row>
    <row r="340" spans="1:9" ht="12" hidden="1" customHeight="1" outlineLevel="1" x14ac:dyDescent="0.2">
      <c r="A340" s="31" t="s">
        <v>2218</v>
      </c>
      <c r="B340" s="38" t="s">
        <v>1102</v>
      </c>
      <c r="C340" s="41" t="s">
        <v>1103</v>
      </c>
      <c r="D340" s="121"/>
      <c r="E340" s="40">
        <v>4.5999999999999996</v>
      </c>
      <c r="F340" s="40" t="s">
        <v>4209</v>
      </c>
      <c r="G340" s="166">
        <f t="shared" si="34"/>
        <v>174.79999999999998</v>
      </c>
      <c r="H340" s="166">
        <f t="shared" si="35"/>
        <v>227.23999999999998</v>
      </c>
      <c r="I340" s="256">
        <f t="shared" si="36"/>
        <v>0</v>
      </c>
    </row>
    <row r="341" spans="1:9" ht="12" hidden="1" customHeight="1" outlineLevel="1" x14ac:dyDescent="0.2">
      <c r="A341" s="31" t="s">
        <v>2218</v>
      </c>
      <c r="B341" s="38" t="s">
        <v>1104</v>
      </c>
      <c r="C341" s="41" t="s">
        <v>1105</v>
      </c>
      <c r="D341" s="121"/>
      <c r="E341" s="40">
        <v>8.75</v>
      </c>
      <c r="F341" s="40" t="s">
        <v>4209</v>
      </c>
      <c r="G341" s="166">
        <f t="shared" si="34"/>
        <v>332.5</v>
      </c>
      <c r="H341" s="166">
        <f t="shared" si="35"/>
        <v>432.25</v>
      </c>
      <c r="I341" s="256">
        <f t="shared" si="36"/>
        <v>0</v>
      </c>
    </row>
    <row r="342" spans="1:9" ht="12" hidden="1" customHeight="1" outlineLevel="1" x14ac:dyDescent="0.2">
      <c r="A342" s="31" t="s">
        <v>2218</v>
      </c>
      <c r="B342" s="38" t="s">
        <v>1106</v>
      </c>
      <c r="C342" s="41" t="s">
        <v>1107</v>
      </c>
      <c r="D342" s="121"/>
      <c r="E342" s="40">
        <v>4.13</v>
      </c>
      <c r="F342" s="40" t="s">
        <v>659</v>
      </c>
      <c r="G342" s="166">
        <f t="shared" si="34"/>
        <v>156.94</v>
      </c>
      <c r="H342" s="166">
        <f t="shared" si="35"/>
        <v>204.02199999999999</v>
      </c>
      <c r="I342" s="256">
        <f t="shared" si="36"/>
        <v>0</v>
      </c>
    </row>
    <row r="343" spans="1:9" ht="12" hidden="1" customHeight="1" outlineLevel="1" x14ac:dyDescent="0.2">
      <c r="A343" s="31" t="s">
        <v>2218</v>
      </c>
      <c r="B343" s="38" t="s">
        <v>1108</v>
      </c>
      <c r="C343" s="41" t="s">
        <v>1109</v>
      </c>
      <c r="D343" s="121"/>
      <c r="E343" s="40">
        <v>7.2</v>
      </c>
      <c r="F343" s="40" t="s">
        <v>659</v>
      </c>
      <c r="G343" s="166">
        <f t="shared" si="34"/>
        <v>273.60000000000002</v>
      </c>
      <c r="H343" s="166">
        <f t="shared" si="35"/>
        <v>355.68000000000006</v>
      </c>
      <c r="I343" s="256">
        <f t="shared" si="36"/>
        <v>0</v>
      </c>
    </row>
    <row r="344" spans="1:9" ht="12" hidden="1" customHeight="1" outlineLevel="1" x14ac:dyDescent="0.2">
      <c r="A344" s="31" t="s">
        <v>2218</v>
      </c>
      <c r="B344" s="38" t="s">
        <v>1110</v>
      </c>
      <c r="C344" s="41" t="s">
        <v>1111</v>
      </c>
      <c r="D344" s="121"/>
      <c r="E344" s="40">
        <v>8.74</v>
      </c>
      <c r="F344" s="40" t="s">
        <v>659</v>
      </c>
      <c r="G344" s="166">
        <f t="shared" si="34"/>
        <v>332.12</v>
      </c>
      <c r="H344" s="166">
        <f t="shared" si="35"/>
        <v>431.75600000000003</v>
      </c>
      <c r="I344" s="256">
        <f t="shared" si="36"/>
        <v>0</v>
      </c>
    </row>
    <row r="345" spans="1:9" ht="12" hidden="1" customHeight="1" outlineLevel="1" x14ac:dyDescent="0.2">
      <c r="A345" s="31" t="s">
        <v>1112</v>
      </c>
      <c r="B345" s="38" t="s">
        <v>1570</v>
      </c>
      <c r="C345" s="39" t="s">
        <v>3168</v>
      </c>
      <c r="D345" s="219"/>
      <c r="E345" s="40">
        <v>22.7</v>
      </c>
      <c r="F345" s="40" t="s">
        <v>659</v>
      </c>
      <c r="G345" s="166">
        <f t="shared" si="34"/>
        <v>862.6</v>
      </c>
      <c r="H345" s="166">
        <f t="shared" si="35"/>
        <v>1121.3800000000001</v>
      </c>
      <c r="I345" s="256">
        <f t="shared" si="36"/>
        <v>0</v>
      </c>
    </row>
    <row r="346" spans="1:9" ht="12" hidden="1" customHeight="1" outlineLevel="1" x14ac:dyDescent="0.2">
      <c r="A346" s="31" t="s">
        <v>1112</v>
      </c>
      <c r="B346" s="38" t="s">
        <v>1571</v>
      </c>
      <c r="C346" s="39" t="s">
        <v>3169</v>
      </c>
      <c r="D346" s="219"/>
      <c r="E346" s="40">
        <v>22.7</v>
      </c>
      <c r="F346" s="40" t="s">
        <v>659</v>
      </c>
      <c r="G346" s="166">
        <f t="shared" si="34"/>
        <v>862.6</v>
      </c>
      <c r="H346" s="166">
        <f t="shared" si="35"/>
        <v>1121.3800000000001</v>
      </c>
      <c r="I346" s="256">
        <f t="shared" si="36"/>
        <v>0</v>
      </c>
    </row>
    <row r="347" spans="1:9" ht="12" hidden="1" customHeight="1" outlineLevel="1" x14ac:dyDescent="0.2">
      <c r="A347" s="31" t="s">
        <v>1112</v>
      </c>
      <c r="B347" s="38" t="s">
        <v>1572</v>
      </c>
      <c r="C347" s="39" t="s">
        <v>3170</v>
      </c>
      <c r="D347" s="219"/>
      <c r="E347" s="40">
        <v>22.7</v>
      </c>
      <c r="F347" s="40" t="s">
        <v>659</v>
      </c>
      <c r="G347" s="166">
        <f t="shared" si="34"/>
        <v>862.6</v>
      </c>
      <c r="H347" s="166">
        <f t="shared" si="35"/>
        <v>1121.3800000000001</v>
      </c>
      <c r="I347" s="256">
        <f t="shared" si="36"/>
        <v>0</v>
      </c>
    </row>
    <row r="348" spans="1:9" ht="12" hidden="1" customHeight="1" outlineLevel="1" x14ac:dyDescent="0.2">
      <c r="A348" s="31" t="s">
        <v>1112</v>
      </c>
      <c r="B348" s="38" t="s">
        <v>1573</v>
      </c>
      <c r="C348" s="39" t="s">
        <v>3171</v>
      </c>
      <c r="D348" s="219"/>
      <c r="E348" s="40">
        <v>22.7</v>
      </c>
      <c r="F348" s="40" t="s">
        <v>659</v>
      </c>
      <c r="G348" s="166">
        <f t="shared" si="34"/>
        <v>862.6</v>
      </c>
      <c r="H348" s="166">
        <f t="shared" si="35"/>
        <v>1121.3800000000001</v>
      </c>
      <c r="I348" s="256">
        <f t="shared" si="36"/>
        <v>0</v>
      </c>
    </row>
    <row r="349" spans="1:9" ht="12" hidden="1" customHeight="1" outlineLevel="1" x14ac:dyDescent="0.2">
      <c r="A349" s="31" t="s">
        <v>1112</v>
      </c>
      <c r="B349" s="38" t="s">
        <v>1574</v>
      </c>
      <c r="C349" s="39" t="s">
        <v>3172</v>
      </c>
      <c r="D349" s="219"/>
      <c r="E349" s="40">
        <v>22.7</v>
      </c>
      <c r="F349" s="40" t="s">
        <v>659</v>
      </c>
      <c r="G349" s="166">
        <f t="shared" si="34"/>
        <v>862.6</v>
      </c>
      <c r="H349" s="166">
        <f t="shared" si="35"/>
        <v>1121.3800000000001</v>
      </c>
      <c r="I349" s="256">
        <f t="shared" si="36"/>
        <v>0</v>
      </c>
    </row>
    <row r="350" spans="1:9" ht="12" hidden="1" customHeight="1" outlineLevel="1" x14ac:dyDescent="0.2">
      <c r="A350" s="31" t="s">
        <v>1112</v>
      </c>
      <c r="B350" s="38" t="s">
        <v>1575</v>
      </c>
      <c r="C350" s="39" t="s">
        <v>1727</v>
      </c>
      <c r="D350" s="219"/>
      <c r="E350" s="40">
        <v>22.7</v>
      </c>
      <c r="F350" s="40" t="s">
        <v>659</v>
      </c>
      <c r="G350" s="166">
        <f t="shared" si="34"/>
        <v>862.6</v>
      </c>
      <c r="H350" s="166">
        <f t="shared" si="35"/>
        <v>1121.3800000000001</v>
      </c>
      <c r="I350" s="256">
        <f t="shared" si="36"/>
        <v>0</v>
      </c>
    </row>
    <row r="351" spans="1:9" ht="12" hidden="1" customHeight="1" outlineLevel="1" x14ac:dyDescent="0.2">
      <c r="A351" s="31" t="s">
        <v>1112</v>
      </c>
      <c r="B351" s="38" t="s">
        <v>2378</v>
      </c>
      <c r="C351" s="39" t="s">
        <v>1728</v>
      </c>
      <c r="D351" s="219"/>
      <c r="E351" s="40">
        <v>22.7</v>
      </c>
      <c r="F351" s="40" t="s">
        <v>659</v>
      </c>
      <c r="G351" s="166">
        <f t="shared" si="34"/>
        <v>862.6</v>
      </c>
      <c r="H351" s="166">
        <f t="shared" si="35"/>
        <v>1121.3800000000001</v>
      </c>
      <c r="I351" s="256">
        <f t="shared" si="36"/>
        <v>0</v>
      </c>
    </row>
    <row r="352" spans="1:9" ht="12" hidden="1" customHeight="1" outlineLevel="1" x14ac:dyDescent="0.2">
      <c r="A352" s="31" t="s">
        <v>1112</v>
      </c>
      <c r="B352" s="38" t="s">
        <v>2379</v>
      </c>
      <c r="C352" s="39" t="s">
        <v>1729</v>
      </c>
      <c r="D352" s="219"/>
      <c r="E352" s="40">
        <v>22.7</v>
      </c>
      <c r="F352" s="40" t="s">
        <v>659</v>
      </c>
      <c r="G352" s="166">
        <f t="shared" si="34"/>
        <v>862.6</v>
      </c>
      <c r="H352" s="166">
        <f t="shared" si="35"/>
        <v>1121.3800000000001</v>
      </c>
      <c r="I352" s="256">
        <f t="shared" si="36"/>
        <v>0</v>
      </c>
    </row>
    <row r="353" spans="1:9" ht="12" hidden="1" customHeight="1" outlineLevel="1" x14ac:dyDescent="0.2">
      <c r="A353" s="31" t="s">
        <v>1112</v>
      </c>
      <c r="B353" s="38" t="s">
        <v>2812</v>
      </c>
      <c r="C353" s="39" t="s">
        <v>1730</v>
      </c>
      <c r="D353" s="219"/>
      <c r="E353" s="40">
        <v>22.7</v>
      </c>
      <c r="F353" s="40" t="s">
        <v>659</v>
      </c>
      <c r="G353" s="166">
        <f t="shared" si="34"/>
        <v>862.6</v>
      </c>
      <c r="H353" s="166">
        <f t="shared" si="35"/>
        <v>1121.3800000000001</v>
      </c>
      <c r="I353" s="256">
        <f t="shared" si="36"/>
        <v>0</v>
      </c>
    </row>
    <row r="354" spans="1:9" ht="12" hidden="1" customHeight="1" outlineLevel="1" x14ac:dyDescent="0.2">
      <c r="A354" s="31" t="s">
        <v>1112</v>
      </c>
      <c r="B354" s="38" t="s">
        <v>912</v>
      </c>
      <c r="C354" s="39" t="s">
        <v>3180</v>
      </c>
      <c r="D354" s="219"/>
      <c r="E354" s="40">
        <v>22.7</v>
      </c>
      <c r="F354" s="40" t="s">
        <v>659</v>
      </c>
      <c r="G354" s="166">
        <f t="shared" si="34"/>
        <v>862.6</v>
      </c>
      <c r="H354" s="166">
        <f t="shared" si="35"/>
        <v>1121.3800000000001</v>
      </c>
      <c r="I354" s="256">
        <f t="shared" si="36"/>
        <v>0</v>
      </c>
    </row>
    <row r="355" spans="1:9" ht="12" hidden="1" customHeight="1" outlineLevel="1" x14ac:dyDescent="0.2">
      <c r="A355" s="31" t="s">
        <v>1112</v>
      </c>
      <c r="B355" s="38" t="s">
        <v>1113</v>
      </c>
      <c r="C355" s="39" t="s">
        <v>3181</v>
      </c>
      <c r="D355" s="219"/>
      <c r="E355" s="40">
        <v>2.73</v>
      </c>
      <c r="F355" s="40" t="s">
        <v>659</v>
      </c>
      <c r="G355" s="166">
        <f t="shared" si="34"/>
        <v>103.74</v>
      </c>
      <c r="H355" s="166">
        <f t="shared" si="35"/>
        <v>134.86199999999999</v>
      </c>
      <c r="I355" s="256">
        <f t="shared" si="36"/>
        <v>0</v>
      </c>
    </row>
    <row r="356" spans="1:9" ht="12" hidden="1" customHeight="1" outlineLevel="1" x14ac:dyDescent="0.2">
      <c r="A356" s="31" t="s">
        <v>1112</v>
      </c>
      <c r="B356" s="38" t="s">
        <v>913</v>
      </c>
      <c r="C356" s="39" t="s">
        <v>3182</v>
      </c>
      <c r="D356" s="219"/>
      <c r="E356" s="40">
        <v>0.93</v>
      </c>
      <c r="F356" s="40" t="s">
        <v>659</v>
      </c>
      <c r="G356" s="166">
        <f t="shared" si="34"/>
        <v>35.340000000000003</v>
      </c>
      <c r="H356" s="166">
        <f t="shared" si="35"/>
        <v>45.942000000000007</v>
      </c>
      <c r="I356" s="256">
        <f t="shared" si="36"/>
        <v>0</v>
      </c>
    </row>
    <row r="357" spans="1:9" ht="12" hidden="1" customHeight="1" outlineLevel="1" x14ac:dyDescent="0.2">
      <c r="A357" s="31" t="s">
        <v>1112</v>
      </c>
      <c r="B357" s="38" t="s">
        <v>914</v>
      </c>
      <c r="C357" s="39" t="s">
        <v>3183</v>
      </c>
      <c r="D357" s="219"/>
      <c r="E357" s="40">
        <v>0.93</v>
      </c>
      <c r="F357" s="40" t="s">
        <v>659</v>
      </c>
      <c r="G357" s="166">
        <f t="shared" si="34"/>
        <v>35.340000000000003</v>
      </c>
      <c r="H357" s="166">
        <f t="shared" si="35"/>
        <v>45.942000000000007</v>
      </c>
      <c r="I357" s="256">
        <f t="shared" si="36"/>
        <v>0</v>
      </c>
    </row>
    <row r="358" spans="1:9" ht="12" hidden="1" customHeight="1" outlineLevel="1" x14ac:dyDescent="0.2">
      <c r="A358" s="31" t="s">
        <v>1112</v>
      </c>
      <c r="B358" s="38" t="s">
        <v>915</v>
      </c>
      <c r="C358" s="39" t="s">
        <v>3184</v>
      </c>
      <c r="D358" s="219"/>
      <c r="E358" s="40">
        <v>1.1299999999999999</v>
      </c>
      <c r="F358" s="40" t="s">
        <v>659</v>
      </c>
      <c r="G358" s="166">
        <f t="shared" si="34"/>
        <v>42.94</v>
      </c>
      <c r="H358" s="166">
        <f t="shared" si="35"/>
        <v>55.821999999999996</v>
      </c>
      <c r="I358" s="256">
        <f t="shared" si="36"/>
        <v>0</v>
      </c>
    </row>
    <row r="359" spans="1:9" ht="12" hidden="1" customHeight="1" outlineLevel="1" x14ac:dyDescent="0.2">
      <c r="A359" s="31" t="s">
        <v>1112</v>
      </c>
      <c r="B359" s="38" t="s">
        <v>1114</v>
      </c>
      <c r="C359" s="39" t="s">
        <v>3185</v>
      </c>
      <c r="D359" s="219"/>
      <c r="E359" s="40">
        <v>1.1299999999999999</v>
      </c>
      <c r="F359" s="40" t="s">
        <v>659</v>
      </c>
      <c r="G359" s="166">
        <f t="shared" si="34"/>
        <v>42.94</v>
      </c>
      <c r="H359" s="166">
        <f t="shared" si="35"/>
        <v>55.821999999999996</v>
      </c>
      <c r="I359" s="256">
        <f t="shared" si="36"/>
        <v>0</v>
      </c>
    </row>
    <row r="360" spans="1:9" ht="12" customHeight="1" collapsed="1" x14ac:dyDescent="0.2">
      <c r="A360" s="125" t="s">
        <v>2643</v>
      </c>
      <c r="B360" s="139"/>
      <c r="C360" s="140"/>
      <c r="D360" s="221"/>
      <c r="E360" s="187"/>
      <c r="F360" s="180"/>
    </row>
    <row r="361" spans="1:9" ht="12" hidden="1" customHeight="1" outlineLevel="1" x14ac:dyDescent="0.2">
      <c r="A361" s="31" t="s">
        <v>1115</v>
      </c>
      <c r="B361" s="38" t="s">
        <v>916</v>
      </c>
      <c r="C361" s="39" t="s">
        <v>2644</v>
      </c>
      <c r="D361" s="219"/>
      <c r="E361" s="40">
        <v>68</v>
      </c>
      <c r="F361" s="40" t="s">
        <v>4209</v>
      </c>
      <c r="G361" s="166">
        <f>E361*$G$1</f>
        <v>2584</v>
      </c>
      <c r="H361" s="166">
        <f>G361*($H$1+1)</f>
        <v>3359.2000000000003</v>
      </c>
      <c r="I361" s="256">
        <f>D361*H361</f>
        <v>0</v>
      </c>
    </row>
    <row r="362" spans="1:9" ht="12" hidden="1" customHeight="1" outlineLevel="1" x14ac:dyDescent="0.2">
      <c r="A362" s="31" t="s">
        <v>1115</v>
      </c>
      <c r="B362" s="38" t="s">
        <v>917</v>
      </c>
      <c r="C362" s="39" t="s">
        <v>2645</v>
      </c>
      <c r="D362" s="219"/>
      <c r="E362" s="40">
        <v>72</v>
      </c>
      <c r="F362" s="40" t="s">
        <v>4209</v>
      </c>
      <c r="G362" s="166">
        <f>E362*$G$1</f>
        <v>2736</v>
      </c>
      <c r="H362" s="166">
        <f>G362*($H$1+1)</f>
        <v>3556.8</v>
      </c>
      <c r="I362" s="256">
        <f>D362*H362</f>
        <v>0</v>
      </c>
    </row>
    <row r="363" spans="1:9" ht="12" customHeight="1" collapsed="1" x14ac:dyDescent="0.2">
      <c r="A363" s="142" t="s">
        <v>1116</v>
      </c>
      <c r="B363" s="143"/>
      <c r="C363" s="144"/>
      <c r="D363" s="225"/>
      <c r="E363" s="196"/>
      <c r="F363" s="196"/>
    </row>
    <row r="364" spans="1:9" ht="12" hidden="1" customHeight="1" outlineLevel="1" x14ac:dyDescent="0.2">
      <c r="A364" s="31" t="s">
        <v>1569</v>
      </c>
      <c r="B364" s="38" t="s">
        <v>3186</v>
      </c>
      <c r="C364" s="60" t="s">
        <v>1117</v>
      </c>
      <c r="D364" s="67"/>
      <c r="E364" s="40">
        <v>62.15</v>
      </c>
      <c r="F364" s="40" t="s">
        <v>4209</v>
      </c>
      <c r="G364" s="166">
        <f t="shared" ref="G364:G377" si="37">E364*$G$1</f>
        <v>2361.6999999999998</v>
      </c>
      <c r="H364" s="166">
        <f t="shared" ref="H364:H377" si="38">G364*($H$1+1)</f>
        <v>3070.21</v>
      </c>
      <c r="I364" s="256">
        <f t="shared" ref="I364:I377" si="39">D364*H364</f>
        <v>0</v>
      </c>
    </row>
    <row r="365" spans="1:9" ht="12" hidden="1" customHeight="1" outlineLevel="1" x14ac:dyDescent="0.2">
      <c r="A365" s="31" t="s">
        <v>1569</v>
      </c>
      <c r="B365" s="38" t="s">
        <v>3187</v>
      </c>
      <c r="C365" s="60" t="s">
        <v>1118</v>
      </c>
      <c r="D365" s="67"/>
      <c r="E365" s="40">
        <v>62.15</v>
      </c>
      <c r="F365" s="40" t="s">
        <v>4209</v>
      </c>
      <c r="G365" s="166">
        <f t="shared" si="37"/>
        <v>2361.6999999999998</v>
      </c>
      <c r="H365" s="166">
        <f t="shared" si="38"/>
        <v>3070.21</v>
      </c>
      <c r="I365" s="256">
        <f t="shared" si="39"/>
        <v>0</v>
      </c>
    </row>
    <row r="366" spans="1:9" ht="12" hidden="1" customHeight="1" outlineLevel="1" x14ac:dyDescent="0.2">
      <c r="A366" s="31" t="s">
        <v>1569</v>
      </c>
      <c r="B366" s="38" t="s">
        <v>3487</v>
      </c>
      <c r="C366" s="60" t="s">
        <v>1119</v>
      </c>
      <c r="D366" s="67"/>
      <c r="E366" s="40">
        <v>62.15</v>
      </c>
      <c r="F366" s="40" t="s">
        <v>4209</v>
      </c>
      <c r="G366" s="166">
        <f t="shared" si="37"/>
        <v>2361.6999999999998</v>
      </c>
      <c r="H366" s="166">
        <f t="shared" si="38"/>
        <v>3070.21</v>
      </c>
      <c r="I366" s="256">
        <f t="shared" si="39"/>
        <v>0</v>
      </c>
    </row>
    <row r="367" spans="1:9" ht="12" hidden="1" customHeight="1" outlineLevel="1" x14ac:dyDescent="0.2">
      <c r="A367" s="31" t="s">
        <v>1569</v>
      </c>
      <c r="B367" s="38" t="s">
        <v>3488</v>
      </c>
      <c r="C367" s="39" t="s">
        <v>3489</v>
      </c>
      <c r="D367" s="219"/>
      <c r="E367" s="40">
        <v>0.95</v>
      </c>
      <c r="F367" s="40" t="s">
        <v>659</v>
      </c>
      <c r="G367" s="166">
        <f t="shared" si="37"/>
        <v>36.1</v>
      </c>
      <c r="H367" s="166">
        <f t="shared" si="38"/>
        <v>46.930000000000007</v>
      </c>
      <c r="I367" s="256">
        <f t="shared" si="39"/>
        <v>0</v>
      </c>
    </row>
    <row r="368" spans="1:9" ht="12" hidden="1" customHeight="1" outlineLevel="1" x14ac:dyDescent="0.2">
      <c r="A368" s="31" t="s">
        <v>1569</v>
      </c>
      <c r="B368" s="38" t="s">
        <v>3490</v>
      </c>
      <c r="C368" s="39" t="s">
        <v>1120</v>
      </c>
      <c r="D368" s="219"/>
      <c r="E368" s="40">
        <v>3.74</v>
      </c>
      <c r="F368" s="40" t="s">
        <v>659</v>
      </c>
      <c r="G368" s="166">
        <f t="shared" si="37"/>
        <v>142.12</v>
      </c>
      <c r="H368" s="166">
        <f t="shared" si="38"/>
        <v>184.756</v>
      </c>
      <c r="I368" s="256">
        <f t="shared" si="39"/>
        <v>0</v>
      </c>
    </row>
    <row r="369" spans="1:9" ht="12" hidden="1" customHeight="1" outlineLevel="1" x14ac:dyDescent="0.2">
      <c r="A369" s="31" t="s">
        <v>1569</v>
      </c>
      <c r="B369" s="38" t="s">
        <v>3984</v>
      </c>
      <c r="C369" s="39" t="s">
        <v>3491</v>
      </c>
      <c r="D369" s="219"/>
      <c r="E369" s="40">
        <v>1.89</v>
      </c>
      <c r="F369" s="40" t="s">
        <v>659</v>
      </c>
      <c r="G369" s="166">
        <f t="shared" si="37"/>
        <v>71.819999999999993</v>
      </c>
      <c r="H369" s="166">
        <f t="shared" si="38"/>
        <v>93.366</v>
      </c>
      <c r="I369" s="256">
        <f t="shared" si="39"/>
        <v>0</v>
      </c>
    </row>
    <row r="370" spans="1:9" ht="12" hidden="1" customHeight="1" outlineLevel="1" x14ac:dyDescent="0.2">
      <c r="A370" s="31" t="s">
        <v>1569</v>
      </c>
      <c r="B370" s="38" t="s">
        <v>3094</v>
      </c>
      <c r="C370" s="39" t="s">
        <v>3095</v>
      </c>
      <c r="D370" s="219"/>
      <c r="E370" s="40">
        <v>0.65</v>
      </c>
      <c r="F370" s="40" t="s">
        <v>659</v>
      </c>
      <c r="G370" s="166">
        <f t="shared" si="37"/>
        <v>24.7</v>
      </c>
      <c r="H370" s="166">
        <f t="shared" si="38"/>
        <v>32.11</v>
      </c>
      <c r="I370" s="256">
        <f t="shared" si="39"/>
        <v>0</v>
      </c>
    </row>
    <row r="371" spans="1:9" ht="12" hidden="1" customHeight="1" outlineLevel="1" x14ac:dyDescent="0.2">
      <c r="A371" s="31" t="s">
        <v>1569</v>
      </c>
      <c r="B371" s="38" t="s">
        <v>3096</v>
      </c>
      <c r="C371" s="39" t="s">
        <v>3097</v>
      </c>
      <c r="D371" s="219"/>
      <c r="E371" s="40">
        <v>2.77</v>
      </c>
      <c r="F371" s="40" t="s">
        <v>659</v>
      </c>
      <c r="G371" s="166">
        <f t="shared" si="37"/>
        <v>105.26</v>
      </c>
      <c r="H371" s="166">
        <f t="shared" si="38"/>
        <v>136.83800000000002</v>
      </c>
      <c r="I371" s="256">
        <f t="shared" si="39"/>
        <v>0</v>
      </c>
    </row>
    <row r="372" spans="1:9" ht="12" hidden="1" customHeight="1" outlineLevel="1" x14ac:dyDescent="0.2">
      <c r="A372" s="31" t="s">
        <v>1569</v>
      </c>
      <c r="B372" s="38" t="s">
        <v>3098</v>
      </c>
      <c r="C372" s="39" t="s">
        <v>3099</v>
      </c>
      <c r="D372" s="219"/>
      <c r="E372" s="40">
        <v>4.74</v>
      </c>
      <c r="F372" s="40" t="s">
        <v>659</v>
      </c>
      <c r="G372" s="166">
        <f t="shared" si="37"/>
        <v>180.12</v>
      </c>
      <c r="H372" s="166">
        <f t="shared" si="38"/>
        <v>234.15600000000001</v>
      </c>
      <c r="I372" s="256">
        <f t="shared" si="39"/>
        <v>0</v>
      </c>
    </row>
    <row r="373" spans="1:9" ht="12" hidden="1" customHeight="1" outlineLevel="1" x14ac:dyDescent="0.2">
      <c r="A373" s="31" t="s">
        <v>1569</v>
      </c>
      <c r="B373" s="38" t="s">
        <v>1966</v>
      </c>
      <c r="C373" s="39" t="s">
        <v>3100</v>
      </c>
      <c r="D373" s="219"/>
      <c r="E373" s="40">
        <v>0.46</v>
      </c>
      <c r="F373" s="40" t="s">
        <v>659</v>
      </c>
      <c r="G373" s="166">
        <f t="shared" si="37"/>
        <v>17.48</v>
      </c>
      <c r="H373" s="166">
        <f t="shared" si="38"/>
        <v>22.724</v>
      </c>
      <c r="I373" s="256">
        <f t="shared" si="39"/>
        <v>0</v>
      </c>
    </row>
    <row r="374" spans="1:9" ht="12" hidden="1" customHeight="1" outlineLevel="1" x14ac:dyDescent="0.2">
      <c r="A374" s="31" t="s">
        <v>1569</v>
      </c>
      <c r="B374" s="38" t="s">
        <v>3101</v>
      </c>
      <c r="C374" s="39" t="s">
        <v>3102</v>
      </c>
      <c r="D374" s="219"/>
      <c r="E374" s="40">
        <v>0.46</v>
      </c>
      <c r="F374" s="40" t="s">
        <v>659</v>
      </c>
      <c r="G374" s="166">
        <f t="shared" si="37"/>
        <v>17.48</v>
      </c>
      <c r="H374" s="166">
        <f t="shared" si="38"/>
        <v>22.724</v>
      </c>
      <c r="I374" s="256">
        <f t="shared" si="39"/>
        <v>0</v>
      </c>
    </row>
    <row r="375" spans="1:9" ht="12" hidden="1" customHeight="1" outlineLevel="1" x14ac:dyDescent="0.2">
      <c r="A375" s="31" t="s">
        <v>1569</v>
      </c>
      <c r="B375" s="38" t="s">
        <v>3103</v>
      </c>
      <c r="C375" s="39" t="s">
        <v>3104</v>
      </c>
      <c r="D375" s="219"/>
      <c r="E375" s="40">
        <v>0.43</v>
      </c>
      <c r="F375" s="40" t="s">
        <v>659</v>
      </c>
      <c r="G375" s="166">
        <f t="shared" si="37"/>
        <v>16.34</v>
      </c>
      <c r="H375" s="166">
        <f t="shared" si="38"/>
        <v>21.242000000000001</v>
      </c>
      <c r="I375" s="256">
        <f t="shared" si="39"/>
        <v>0</v>
      </c>
    </row>
    <row r="376" spans="1:9" ht="12" hidden="1" customHeight="1" outlineLevel="1" x14ac:dyDescent="0.2">
      <c r="A376" s="31" t="s">
        <v>1569</v>
      </c>
      <c r="B376" s="38" t="s">
        <v>3105</v>
      </c>
      <c r="C376" s="39" t="s">
        <v>3106</v>
      </c>
      <c r="D376" s="219"/>
      <c r="E376" s="40">
        <v>2.54</v>
      </c>
      <c r="F376" s="40" t="s">
        <v>659</v>
      </c>
      <c r="G376" s="166">
        <f t="shared" si="37"/>
        <v>96.52</v>
      </c>
      <c r="H376" s="166">
        <f t="shared" si="38"/>
        <v>125.476</v>
      </c>
      <c r="I376" s="256">
        <f t="shared" si="39"/>
        <v>0</v>
      </c>
    </row>
    <row r="377" spans="1:9" ht="12" hidden="1" customHeight="1" outlineLevel="1" x14ac:dyDescent="0.2">
      <c r="A377" s="31" t="s">
        <v>1569</v>
      </c>
      <c r="B377" s="38" t="s">
        <v>157</v>
      </c>
      <c r="C377" s="39" t="s">
        <v>158</v>
      </c>
      <c r="D377" s="219"/>
      <c r="E377" s="40">
        <v>2.8</v>
      </c>
      <c r="F377" s="40" t="s">
        <v>4060</v>
      </c>
      <c r="G377" s="166">
        <f t="shared" si="37"/>
        <v>106.39999999999999</v>
      </c>
      <c r="H377" s="166">
        <f t="shared" si="38"/>
        <v>138.32</v>
      </c>
      <c r="I377" s="256">
        <f t="shared" si="39"/>
        <v>0</v>
      </c>
    </row>
    <row r="378" spans="1:9" ht="12" customHeight="1" collapsed="1" x14ac:dyDescent="0.35">
      <c r="A378" s="145" t="s">
        <v>1121</v>
      </c>
      <c r="B378" s="146"/>
      <c r="C378" s="147"/>
      <c r="D378" s="226"/>
      <c r="E378" s="175"/>
      <c r="F378" s="176"/>
    </row>
    <row r="379" spans="1:9" ht="12" hidden="1" customHeight="1" outlineLevel="1" x14ac:dyDescent="0.2">
      <c r="A379" s="31" t="s">
        <v>1122</v>
      </c>
      <c r="B379" s="38" t="s">
        <v>1123</v>
      </c>
      <c r="C379" s="58" t="s">
        <v>1124</v>
      </c>
      <c r="D379" s="223"/>
      <c r="E379" s="40">
        <v>122.5</v>
      </c>
      <c r="F379" s="40" t="s">
        <v>4209</v>
      </c>
      <c r="G379" s="166">
        <f>E379*$G$1</f>
        <v>4655</v>
      </c>
      <c r="H379" s="166">
        <f>G379*($H$1+1)</f>
        <v>6051.5</v>
      </c>
      <c r="I379" s="256">
        <f>D379*H379</f>
        <v>0</v>
      </c>
    </row>
    <row r="380" spans="1:9" ht="12" hidden="1" customHeight="1" outlineLevel="1" x14ac:dyDescent="0.2">
      <c r="A380" s="31" t="s">
        <v>1122</v>
      </c>
      <c r="B380" s="38" t="s">
        <v>1125</v>
      </c>
      <c r="C380" s="41" t="s">
        <v>1126</v>
      </c>
      <c r="D380" s="121"/>
      <c r="E380" s="40">
        <v>139</v>
      </c>
      <c r="F380" s="40" t="s">
        <v>4209</v>
      </c>
      <c r="G380" s="166">
        <f>E380*$G$1</f>
        <v>5282</v>
      </c>
      <c r="H380" s="166">
        <f>G380*($H$1+1)</f>
        <v>6866.6</v>
      </c>
      <c r="I380" s="256">
        <f>D380*H380</f>
        <v>0</v>
      </c>
    </row>
    <row r="381" spans="1:9" ht="12" hidden="1" customHeight="1" outlineLevel="1" x14ac:dyDescent="0.2">
      <c r="A381" s="31" t="s">
        <v>1122</v>
      </c>
      <c r="B381" s="38" t="s">
        <v>1127</v>
      </c>
      <c r="C381" s="73" t="s">
        <v>1128</v>
      </c>
      <c r="D381" s="122"/>
      <c r="E381" s="40">
        <v>154.9</v>
      </c>
      <c r="F381" s="40" t="s">
        <v>4209</v>
      </c>
      <c r="G381" s="166">
        <f>E381*$G$1</f>
        <v>5886.2</v>
      </c>
      <c r="H381" s="166">
        <f>G381*($H$1+1)</f>
        <v>7652.06</v>
      </c>
      <c r="I381" s="256">
        <f>D381*H381</f>
        <v>0</v>
      </c>
    </row>
    <row r="382" spans="1:9" ht="12" hidden="1" customHeight="1" outlineLevel="1" x14ac:dyDescent="0.2">
      <c r="A382" s="31" t="s">
        <v>1122</v>
      </c>
      <c r="B382" s="38" t="s">
        <v>1129</v>
      </c>
      <c r="C382" s="41" t="s">
        <v>1130</v>
      </c>
      <c r="D382" s="121"/>
      <c r="E382" s="40">
        <v>212.68</v>
      </c>
      <c r="F382" s="40" t="s">
        <v>4209</v>
      </c>
      <c r="G382" s="166">
        <f>E382*$G$1</f>
        <v>8081.84</v>
      </c>
      <c r="H382" s="166">
        <f>G382*($H$1+1)</f>
        <v>10506.392</v>
      </c>
      <c r="I382" s="256">
        <f>D382*H382</f>
        <v>0</v>
      </c>
    </row>
    <row r="383" spans="1:9" ht="12" customHeight="1" collapsed="1" x14ac:dyDescent="0.25">
      <c r="A383" s="128" t="s">
        <v>3108</v>
      </c>
      <c r="B383" s="139"/>
      <c r="C383" s="148"/>
      <c r="D383" s="227"/>
      <c r="E383" s="179"/>
      <c r="F383" s="180"/>
    </row>
    <row r="384" spans="1:9" ht="12" hidden="1" customHeight="1" outlineLevel="1" x14ac:dyDescent="0.2">
      <c r="A384" s="31" t="s">
        <v>143</v>
      </c>
      <c r="B384" s="38" t="s">
        <v>1131</v>
      </c>
      <c r="C384" s="47" t="s">
        <v>1132</v>
      </c>
      <c r="D384" s="121"/>
      <c r="E384" s="56">
        <v>128.69999999999999</v>
      </c>
      <c r="F384" s="56" t="s">
        <v>4209</v>
      </c>
      <c r="G384" s="166">
        <f t="shared" ref="G384:G402" si="40">E384*$G$1</f>
        <v>4890.5999999999995</v>
      </c>
      <c r="H384" s="166">
        <f t="shared" ref="H384:H402" si="41">G384*($H$1+1)</f>
        <v>6357.78</v>
      </c>
      <c r="I384" s="256">
        <f t="shared" ref="I384:I402" si="42">D384*H384</f>
        <v>0</v>
      </c>
    </row>
    <row r="385" spans="1:9" ht="12" hidden="1" customHeight="1" outlineLevel="1" x14ac:dyDescent="0.2">
      <c r="A385" s="31" t="s">
        <v>143</v>
      </c>
      <c r="B385" s="38" t="s">
        <v>1133</v>
      </c>
      <c r="C385" s="47" t="s">
        <v>1134</v>
      </c>
      <c r="D385" s="121"/>
      <c r="E385" s="56">
        <v>128.69999999999999</v>
      </c>
      <c r="F385" s="56" t="s">
        <v>4209</v>
      </c>
      <c r="G385" s="166">
        <f t="shared" si="40"/>
        <v>4890.5999999999995</v>
      </c>
      <c r="H385" s="166">
        <f t="shared" si="41"/>
        <v>6357.78</v>
      </c>
      <c r="I385" s="256">
        <f t="shared" si="42"/>
        <v>0</v>
      </c>
    </row>
    <row r="386" spans="1:9" ht="12" hidden="1" customHeight="1" outlineLevel="1" x14ac:dyDescent="0.2">
      <c r="A386" s="31" t="s">
        <v>714</v>
      </c>
      <c r="B386" s="38" t="s">
        <v>2271</v>
      </c>
      <c r="C386" s="47" t="s">
        <v>2272</v>
      </c>
      <c r="D386" s="121"/>
      <c r="E386" s="56">
        <v>118.65</v>
      </c>
      <c r="F386" s="56" t="s">
        <v>4209</v>
      </c>
      <c r="G386" s="166">
        <f t="shared" si="40"/>
        <v>4508.7</v>
      </c>
      <c r="H386" s="166">
        <f t="shared" si="41"/>
        <v>5861.31</v>
      </c>
      <c r="I386" s="256">
        <f t="shared" si="42"/>
        <v>0</v>
      </c>
    </row>
    <row r="387" spans="1:9" ht="12" hidden="1" customHeight="1" outlineLevel="1" x14ac:dyDescent="0.2">
      <c r="A387" s="31" t="s">
        <v>714</v>
      </c>
      <c r="B387" s="38" t="s">
        <v>2273</v>
      </c>
      <c r="C387" s="47" t="s">
        <v>2274</v>
      </c>
      <c r="D387" s="121"/>
      <c r="E387" s="56">
        <v>118.65</v>
      </c>
      <c r="F387" s="56" t="s">
        <v>4209</v>
      </c>
      <c r="G387" s="166">
        <f t="shared" si="40"/>
        <v>4508.7</v>
      </c>
      <c r="H387" s="166">
        <f t="shared" si="41"/>
        <v>5861.31</v>
      </c>
      <c r="I387" s="256">
        <f t="shared" si="42"/>
        <v>0</v>
      </c>
    </row>
    <row r="388" spans="1:9" ht="12" hidden="1" customHeight="1" outlineLevel="1" x14ac:dyDescent="0.2">
      <c r="A388" s="31" t="s">
        <v>714</v>
      </c>
      <c r="B388" s="38" t="s">
        <v>2275</v>
      </c>
      <c r="C388" s="47" t="s">
        <v>2276</v>
      </c>
      <c r="D388" s="121"/>
      <c r="E388" s="56">
        <v>125.45</v>
      </c>
      <c r="F388" s="56" t="s">
        <v>4209</v>
      </c>
      <c r="G388" s="166">
        <f t="shared" si="40"/>
        <v>4767.1000000000004</v>
      </c>
      <c r="H388" s="166">
        <f t="shared" si="41"/>
        <v>6197.2300000000005</v>
      </c>
      <c r="I388" s="256">
        <f t="shared" si="42"/>
        <v>0</v>
      </c>
    </row>
    <row r="389" spans="1:9" ht="12" hidden="1" customHeight="1" outlineLevel="1" x14ac:dyDescent="0.2">
      <c r="A389" s="31" t="s">
        <v>714</v>
      </c>
      <c r="B389" s="38" t="s">
        <v>2277</v>
      </c>
      <c r="C389" s="47" t="s">
        <v>2278</v>
      </c>
      <c r="D389" s="121"/>
      <c r="E389" s="56">
        <v>128.69999999999999</v>
      </c>
      <c r="F389" s="56" t="s">
        <v>4209</v>
      </c>
      <c r="G389" s="166">
        <f t="shared" si="40"/>
        <v>4890.5999999999995</v>
      </c>
      <c r="H389" s="166">
        <f t="shared" si="41"/>
        <v>6357.78</v>
      </c>
      <c r="I389" s="256">
        <f t="shared" si="42"/>
        <v>0</v>
      </c>
    </row>
    <row r="390" spans="1:9" ht="12" hidden="1" customHeight="1" outlineLevel="1" x14ac:dyDescent="0.2">
      <c r="A390" s="31" t="s">
        <v>714</v>
      </c>
      <c r="B390" s="38" t="s">
        <v>2279</v>
      </c>
      <c r="C390" s="47" t="s">
        <v>2280</v>
      </c>
      <c r="D390" s="121"/>
      <c r="E390" s="56">
        <v>128.69999999999999</v>
      </c>
      <c r="F390" s="56" t="s">
        <v>4209</v>
      </c>
      <c r="G390" s="166">
        <f t="shared" si="40"/>
        <v>4890.5999999999995</v>
      </c>
      <c r="H390" s="166">
        <f t="shared" si="41"/>
        <v>6357.78</v>
      </c>
      <c r="I390" s="256">
        <f t="shared" si="42"/>
        <v>0</v>
      </c>
    </row>
    <row r="391" spans="1:9" ht="12" hidden="1" customHeight="1" outlineLevel="1" x14ac:dyDescent="0.2">
      <c r="A391" s="31" t="s">
        <v>149</v>
      </c>
      <c r="B391" s="38"/>
      <c r="C391" s="47" t="s">
        <v>2281</v>
      </c>
      <c r="D391" s="121"/>
      <c r="E391" s="56">
        <v>5.68</v>
      </c>
      <c r="F391" s="56" t="s">
        <v>4209</v>
      </c>
      <c r="G391" s="166">
        <f t="shared" si="40"/>
        <v>215.83999999999997</v>
      </c>
      <c r="H391" s="166">
        <f t="shared" si="41"/>
        <v>280.59199999999998</v>
      </c>
      <c r="I391" s="256">
        <f t="shared" si="42"/>
        <v>0</v>
      </c>
    </row>
    <row r="392" spans="1:9" ht="12" hidden="1" customHeight="1" outlineLevel="1" x14ac:dyDescent="0.2">
      <c r="A392" s="31" t="s">
        <v>149</v>
      </c>
      <c r="B392" s="38"/>
      <c r="C392" s="47" t="s">
        <v>2282</v>
      </c>
      <c r="D392" s="121"/>
      <c r="E392" s="56">
        <v>4.54</v>
      </c>
      <c r="F392" s="56" t="s">
        <v>4209</v>
      </c>
      <c r="G392" s="166">
        <f t="shared" si="40"/>
        <v>172.52</v>
      </c>
      <c r="H392" s="166">
        <f t="shared" si="41"/>
        <v>224.27600000000001</v>
      </c>
      <c r="I392" s="256">
        <f t="shared" si="42"/>
        <v>0</v>
      </c>
    </row>
    <row r="393" spans="1:9" ht="12" hidden="1" customHeight="1" outlineLevel="1" x14ac:dyDescent="0.2">
      <c r="A393" s="31" t="s">
        <v>149</v>
      </c>
      <c r="B393" s="38"/>
      <c r="C393" s="47" t="s">
        <v>2283</v>
      </c>
      <c r="D393" s="121"/>
      <c r="E393" s="56">
        <v>6.65</v>
      </c>
      <c r="F393" s="56" t="s">
        <v>659</v>
      </c>
      <c r="G393" s="166">
        <f t="shared" si="40"/>
        <v>252.70000000000002</v>
      </c>
      <c r="H393" s="166">
        <f t="shared" si="41"/>
        <v>328.51000000000005</v>
      </c>
      <c r="I393" s="256">
        <f t="shared" si="42"/>
        <v>0</v>
      </c>
    </row>
    <row r="394" spans="1:9" ht="12" hidden="1" customHeight="1" outlineLevel="1" x14ac:dyDescent="0.2">
      <c r="A394" s="31" t="s">
        <v>149</v>
      </c>
      <c r="B394" s="38"/>
      <c r="C394" s="47" t="s">
        <v>2284</v>
      </c>
      <c r="D394" s="121"/>
      <c r="E394" s="56">
        <v>9.14</v>
      </c>
      <c r="F394" s="56" t="s">
        <v>659</v>
      </c>
      <c r="G394" s="166">
        <f t="shared" si="40"/>
        <v>347.32000000000005</v>
      </c>
      <c r="H394" s="166">
        <f t="shared" si="41"/>
        <v>451.51600000000008</v>
      </c>
      <c r="I394" s="256">
        <f t="shared" si="42"/>
        <v>0</v>
      </c>
    </row>
    <row r="395" spans="1:9" ht="12" hidden="1" customHeight="1" outlineLevel="1" x14ac:dyDescent="0.2">
      <c r="A395" s="31" t="s">
        <v>149</v>
      </c>
      <c r="B395" s="61"/>
      <c r="C395" s="47" t="s">
        <v>2285</v>
      </c>
      <c r="D395" s="121"/>
      <c r="E395" s="56">
        <v>11.82</v>
      </c>
      <c r="F395" s="56" t="s">
        <v>659</v>
      </c>
      <c r="G395" s="166">
        <f t="shared" si="40"/>
        <v>449.16</v>
      </c>
      <c r="H395" s="166">
        <f t="shared" si="41"/>
        <v>583.90800000000002</v>
      </c>
      <c r="I395" s="256">
        <f t="shared" si="42"/>
        <v>0</v>
      </c>
    </row>
    <row r="396" spans="1:9" ht="12" hidden="1" customHeight="1" outlineLevel="1" x14ac:dyDescent="0.2">
      <c r="A396" s="31" t="s">
        <v>2286</v>
      </c>
      <c r="B396" s="38" t="s">
        <v>3109</v>
      </c>
      <c r="C396" s="39" t="s">
        <v>2287</v>
      </c>
      <c r="D396" s="219"/>
      <c r="E396" s="40">
        <v>82</v>
      </c>
      <c r="F396" s="40" t="s">
        <v>4209</v>
      </c>
      <c r="G396" s="166">
        <f t="shared" si="40"/>
        <v>3116</v>
      </c>
      <c r="H396" s="166">
        <f t="shared" si="41"/>
        <v>4050.8</v>
      </c>
      <c r="I396" s="256">
        <f t="shared" si="42"/>
        <v>0</v>
      </c>
    </row>
    <row r="397" spans="1:9" ht="12" hidden="1" customHeight="1" outlineLevel="1" x14ac:dyDescent="0.2">
      <c r="A397" s="31" t="s">
        <v>2286</v>
      </c>
      <c r="B397" s="38" t="s">
        <v>1813</v>
      </c>
      <c r="C397" s="39" t="s">
        <v>2288</v>
      </c>
      <c r="D397" s="219"/>
      <c r="E397" s="40">
        <v>82</v>
      </c>
      <c r="F397" s="40" t="s">
        <v>4209</v>
      </c>
      <c r="G397" s="166">
        <f t="shared" si="40"/>
        <v>3116</v>
      </c>
      <c r="H397" s="166">
        <f t="shared" si="41"/>
        <v>4050.8</v>
      </c>
      <c r="I397" s="256">
        <f t="shared" si="42"/>
        <v>0</v>
      </c>
    </row>
    <row r="398" spans="1:9" ht="12" hidden="1" customHeight="1" outlineLevel="1" x14ac:dyDescent="0.2">
      <c r="A398" s="31" t="s">
        <v>2286</v>
      </c>
      <c r="B398" s="38" t="s">
        <v>1814</v>
      </c>
      <c r="C398" s="39" t="s">
        <v>2289</v>
      </c>
      <c r="D398" s="219"/>
      <c r="E398" s="40">
        <v>98</v>
      </c>
      <c r="F398" s="40" t="s">
        <v>4209</v>
      </c>
      <c r="G398" s="166">
        <f t="shared" si="40"/>
        <v>3724</v>
      </c>
      <c r="H398" s="166">
        <f t="shared" si="41"/>
        <v>4841.2</v>
      </c>
      <c r="I398" s="256">
        <f t="shared" si="42"/>
        <v>0</v>
      </c>
    </row>
    <row r="399" spans="1:9" ht="12" hidden="1" customHeight="1" outlineLevel="1" x14ac:dyDescent="0.2">
      <c r="A399" s="31" t="s">
        <v>2286</v>
      </c>
      <c r="B399" s="38" t="s">
        <v>133</v>
      </c>
      <c r="C399" s="39" t="s">
        <v>2289</v>
      </c>
      <c r="D399" s="219"/>
      <c r="E399" s="40">
        <v>98</v>
      </c>
      <c r="F399" s="40" t="s">
        <v>4209</v>
      </c>
      <c r="G399" s="166">
        <f t="shared" si="40"/>
        <v>3724</v>
      </c>
      <c r="H399" s="166">
        <f t="shared" si="41"/>
        <v>4841.2</v>
      </c>
      <c r="I399" s="256">
        <f t="shared" si="42"/>
        <v>0</v>
      </c>
    </row>
    <row r="400" spans="1:9" ht="12" hidden="1" customHeight="1" outlineLevel="1" x14ac:dyDescent="0.2">
      <c r="A400" s="31" t="s">
        <v>2290</v>
      </c>
      <c r="B400" s="38"/>
      <c r="C400" s="39" t="s">
        <v>2291</v>
      </c>
      <c r="D400" s="219"/>
      <c r="E400" s="40">
        <v>4.2</v>
      </c>
      <c r="F400" s="40" t="s">
        <v>659</v>
      </c>
      <c r="G400" s="166">
        <f t="shared" si="40"/>
        <v>159.6</v>
      </c>
      <c r="H400" s="166">
        <f t="shared" si="41"/>
        <v>207.48</v>
      </c>
      <c r="I400" s="256">
        <f t="shared" si="42"/>
        <v>0</v>
      </c>
    </row>
    <row r="401" spans="1:9" ht="12" hidden="1" customHeight="1" outlineLevel="1" x14ac:dyDescent="0.2">
      <c r="A401" s="31" t="s">
        <v>2290</v>
      </c>
      <c r="B401" s="38"/>
      <c r="C401" s="39" t="s">
        <v>2292</v>
      </c>
      <c r="D401" s="219"/>
      <c r="E401" s="40">
        <v>4.2</v>
      </c>
      <c r="F401" s="40" t="s">
        <v>659</v>
      </c>
      <c r="G401" s="166">
        <f t="shared" si="40"/>
        <v>159.6</v>
      </c>
      <c r="H401" s="166">
        <f t="shared" si="41"/>
        <v>207.48</v>
      </c>
      <c r="I401" s="256">
        <f t="shared" si="42"/>
        <v>0</v>
      </c>
    </row>
    <row r="402" spans="1:9" ht="12" hidden="1" customHeight="1" outlineLevel="1" x14ac:dyDescent="0.2">
      <c r="A402" s="31" t="s">
        <v>2293</v>
      </c>
      <c r="B402" s="38" t="s">
        <v>134</v>
      </c>
      <c r="C402" s="39" t="s">
        <v>135</v>
      </c>
      <c r="D402" s="219"/>
      <c r="E402" s="40">
        <v>4.9000000000000004</v>
      </c>
      <c r="F402" s="40" t="s">
        <v>4209</v>
      </c>
      <c r="G402" s="166">
        <f t="shared" si="40"/>
        <v>186.20000000000002</v>
      </c>
      <c r="H402" s="166">
        <f t="shared" si="41"/>
        <v>242.06000000000003</v>
      </c>
      <c r="I402" s="256">
        <f t="shared" si="42"/>
        <v>0</v>
      </c>
    </row>
    <row r="403" spans="1:9" ht="12" customHeight="1" collapsed="1" x14ac:dyDescent="0.2">
      <c r="A403" s="125" t="s">
        <v>136</v>
      </c>
      <c r="B403" s="149"/>
      <c r="C403" s="150"/>
      <c r="D403" s="228"/>
      <c r="E403" s="194"/>
      <c r="F403" s="195"/>
    </row>
    <row r="404" spans="1:9" ht="12" hidden="1" customHeight="1" outlineLevel="1" x14ac:dyDescent="0.2">
      <c r="A404" s="31" t="s">
        <v>2294</v>
      </c>
      <c r="B404" s="38" t="s">
        <v>137</v>
      </c>
      <c r="C404" s="39" t="s">
        <v>138</v>
      </c>
      <c r="D404" s="219"/>
      <c r="E404" s="40">
        <v>5.7</v>
      </c>
      <c r="F404" s="40" t="s">
        <v>659</v>
      </c>
      <c r="G404" s="166">
        <f t="shared" ref="G404:G419" si="43">E404*$G$1</f>
        <v>216.6</v>
      </c>
      <c r="H404" s="166">
        <f t="shared" ref="H404:H419" si="44">G404*($H$1+1)</f>
        <v>281.58</v>
      </c>
      <c r="I404" s="256">
        <f t="shared" ref="I404:I419" si="45">D404*H404</f>
        <v>0</v>
      </c>
    </row>
    <row r="405" spans="1:9" ht="12" hidden="1" customHeight="1" outlineLevel="1" x14ac:dyDescent="0.2">
      <c r="A405" s="31" t="s">
        <v>2294</v>
      </c>
      <c r="B405" s="38" t="s">
        <v>139</v>
      </c>
      <c r="C405" s="39" t="s">
        <v>140</v>
      </c>
      <c r="D405" s="219"/>
      <c r="E405" s="40">
        <v>5.89</v>
      </c>
      <c r="F405" s="40" t="s">
        <v>659</v>
      </c>
      <c r="G405" s="166">
        <f t="shared" si="43"/>
        <v>223.82</v>
      </c>
      <c r="H405" s="166">
        <f t="shared" si="44"/>
        <v>290.96600000000001</v>
      </c>
      <c r="I405" s="256">
        <f t="shared" si="45"/>
        <v>0</v>
      </c>
    </row>
    <row r="406" spans="1:9" ht="12" hidden="1" customHeight="1" outlineLevel="1" x14ac:dyDescent="0.2">
      <c r="A406" s="31" t="s">
        <v>2294</v>
      </c>
      <c r="B406" s="38" t="s">
        <v>1565</v>
      </c>
      <c r="C406" s="39" t="s">
        <v>141</v>
      </c>
      <c r="D406" s="219"/>
      <c r="E406" s="40">
        <v>5.95</v>
      </c>
      <c r="F406" s="40" t="s">
        <v>659</v>
      </c>
      <c r="G406" s="166">
        <f t="shared" si="43"/>
        <v>226.1</v>
      </c>
      <c r="H406" s="166">
        <f t="shared" si="44"/>
        <v>293.93</v>
      </c>
      <c r="I406" s="256">
        <f t="shared" si="45"/>
        <v>0</v>
      </c>
    </row>
    <row r="407" spans="1:9" ht="12" hidden="1" customHeight="1" outlineLevel="1" x14ac:dyDescent="0.2">
      <c r="A407" s="31" t="s">
        <v>2294</v>
      </c>
      <c r="B407" s="38"/>
      <c r="C407" s="39" t="s">
        <v>174</v>
      </c>
      <c r="D407" s="219"/>
      <c r="E407" s="40">
        <v>0.9</v>
      </c>
      <c r="F407" s="40" t="s">
        <v>659</v>
      </c>
      <c r="G407" s="166">
        <f t="shared" si="43"/>
        <v>34.200000000000003</v>
      </c>
      <c r="H407" s="166">
        <f t="shared" si="44"/>
        <v>44.460000000000008</v>
      </c>
      <c r="I407" s="256">
        <f t="shared" si="45"/>
        <v>0</v>
      </c>
    </row>
    <row r="408" spans="1:9" ht="12" hidden="1" customHeight="1" outlineLevel="1" x14ac:dyDescent="0.2">
      <c r="A408" s="31" t="s">
        <v>2294</v>
      </c>
      <c r="B408" s="38">
        <v>507</v>
      </c>
      <c r="C408" s="39" t="s">
        <v>142</v>
      </c>
      <c r="D408" s="219"/>
      <c r="E408" s="40">
        <v>3</v>
      </c>
      <c r="F408" s="40" t="s">
        <v>659</v>
      </c>
      <c r="G408" s="166">
        <f t="shared" si="43"/>
        <v>114</v>
      </c>
      <c r="H408" s="166">
        <f t="shared" si="44"/>
        <v>148.20000000000002</v>
      </c>
      <c r="I408" s="256">
        <f t="shared" si="45"/>
        <v>0</v>
      </c>
    </row>
    <row r="409" spans="1:9" ht="12" hidden="1" customHeight="1" outlineLevel="1" x14ac:dyDescent="0.2">
      <c r="A409" s="31" t="s">
        <v>2295</v>
      </c>
      <c r="B409" s="38" t="s">
        <v>144</v>
      </c>
      <c r="C409" s="47" t="s">
        <v>145</v>
      </c>
      <c r="D409" s="121"/>
      <c r="E409" s="42">
        <v>9.5</v>
      </c>
      <c r="F409" s="40" t="s">
        <v>659</v>
      </c>
      <c r="G409" s="166">
        <f t="shared" si="43"/>
        <v>361</v>
      </c>
      <c r="H409" s="166">
        <f t="shared" si="44"/>
        <v>469.3</v>
      </c>
      <c r="I409" s="256">
        <f t="shared" si="45"/>
        <v>0</v>
      </c>
    </row>
    <row r="410" spans="1:9" ht="12" hidden="1" customHeight="1" outlineLevel="1" x14ac:dyDescent="0.2">
      <c r="A410" s="31" t="s">
        <v>2295</v>
      </c>
      <c r="B410" s="38"/>
      <c r="C410" s="47" t="s">
        <v>146</v>
      </c>
      <c r="D410" s="121"/>
      <c r="E410" s="42">
        <v>1.9</v>
      </c>
      <c r="F410" s="40" t="s">
        <v>659</v>
      </c>
      <c r="G410" s="166">
        <f t="shared" si="43"/>
        <v>72.2</v>
      </c>
      <c r="H410" s="166">
        <f t="shared" si="44"/>
        <v>93.860000000000014</v>
      </c>
      <c r="I410" s="256">
        <f t="shared" si="45"/>
        <v>0</v>
      </c>
    </row>
    <row r="411" spans="1:9" ht="12" hidden="1" customHeight="1" outlineLevel="1" x14ac:dyDescent="0.2">
      <c r="A411" s="31" t="s">
        <v>2295</v>
      </c>
      <c r="B411" s="38" t="s">
        <v>147</v>
      </c>
      <c r="C411" s="39" t="s">
        <v>175</v>
      </c>
      <c r="D411" s="219"/>
      <c r="E411" s="40">
        <v>9.5</v>
      </c>
      <c r="F411" s="40" t="s">
        <v>659</v>
      </c>
      <c r="G411" s="166">
        <f t="shared" si="43"/>
        <v>361</v>
      </c>
      <c r="H411" s="166">
        <f t="shared" si="44"/>
        <v>469.3</v>
      </c>
      <c r="I411" s="256">
        <f t="shared" si="45"/>
        <v>0</v>
      </c>
    </row>
    <row r="412" spans="1:9" ht="12" hidden="1" customHeight="1" outlineLevel="1" x14ac:dyDescent="0.2">
      <c r="A412" s="31" t="s">
        <v>2295</v>
      </c>
      <c r="B412" s="38"/>
      <c r="C412" s="47" t="s">
        <v>148</v>
      </c>
      <c r="D412" s="121"/>
      <c r="E412" s="40">
        <v>1.9</v>
      </c>
      <c r="F412" s="40" t="s">
        <v>659</v>
      </c>
      <c r="G412" s="166">
        <f t="shared" si="43"/>
        <v>72.2</v>
      </c>
      <c r="H412" s="166">
        <f t="shared" si="44"/>
        <v>93.860000000000014</v>
      </c>
      <c r="I412" s="256">
        <f t="shared" si="45"/>
        <v>0</v>
      </c>
    </row>
    <row r="413" spans="1:9" ht="12" hidden="1" customHeight="1" outlineLevel="1" x14ac:dyDescent="0.2">
      <c r="A413" s="31" t="s">
        <v>2296</v>
      </c>
      <c r="B413" s="38" t="s">
        <v>1563</v>
      </c>
      <c r="C413" s="47" t="s">
        <v>712</v>
      </c>
      <c r="D413" s="121"/>
      <c r="E413" s="40">
        <v>6</v>
      </c>
      <c r="F413" s="40" t="s">
        <v>659</v>
      </c>
      <c r="G413" s="166">
        <f t="shared" si="43"/>
        <v>228</v>
      </c>
      <c r="H413" s="166">
        <f t="shared" si="44"/>
        <v>296.40000000000003</v>
      </c>
      <c r="I413" s="256">
        <f t="shared" si="45"/>
        <v>0</v>
      </c>
    </row>
    <row r="414" spans="1:9" ht="12" hidden="1" customHeight="1" outlineLevel="1" x14ac:dyDescent="0.2">
      <c r="A414" s="31" t="s">
        <v>2296</v>
      </c>
      <c r="B414" s="38"/>
      <c r="C414" s="47" t="s">
        <v>713</v>
      </c>
      <c r="D414" s="121"/>
      <c r="E414" s="40">
        <v>0.8</v>
      </c>
      <c r="F414" s="40" t="s">
        <v>659</v>
      </c>
      <c r="G414" s="166">
        <f t="shared" si="43"/>
        <v>30.400000000000002</v>
      </c>
      <c r="H414" s="166">
        <f t="shared" si="44"/>
        <v>39.520000000000003</v>
      </c>
      <c r="I414" s="256">
        <f t="shared" si="45"/>
        <v>0</v>
      </c>
    </row>
    <row r="415" spans="1:9" ht="12" hidden="1" customHeight="1" outlineLevel="1" x14ac:dyDescent="0.2">
      <c r="A415" s="33" t="s">
        <v>2297</v>
      </c>
      <c r="B415" s="51">
        <v>2510</v>
      </c>
      <c r="C415" s="62" t="s">
        <v>715</v>
      </c>
      <c r="D415" s="229"/>
      <c r="E415" s="53">
        <v>2.2000000000000002</v>
      </c>
      <c r="F415" s="53" t="s">
        <v>659</v>
      </c>
      <c r="G415" s="166">
        <f t="shared" si="43"/>
        <v>83.600000000000009</v>
      </c>
      <c r="H415" s="166">
        <f t="shared" si="44"/>
        <v>108.68000000000002</v>
      </c>
      <c r="I415" s="256">
        <f t="shared" si="45"/>
        <v>0</v>
      </c>
    </row>
    <row r="416" spans="1:9" ht="12" hidden="1" customHeight="1" outlineLevel="1" x14ac:dyDescent="0.2">
      <c r="A416" s="31" t="s">
        <v>2297</v>
      </c>
      <c r="B416" s="38">
        <v>2470</v>
      </c>
      <c r="C416" s="39" t="s">
        <v>1567</v>
      </c>
      <c r="D416" s="219"/>
      <c r="E416" s="40">
        <v>2.2400000000000002</v>
      </c>
      <c r="F416" s="40" t="s">
        <v>659</v>
      </c>
      <c r="G416" s="166">
        <f t="shared" si="43"/>
        <v>85.12</v>
      </c>
      <c r="H416" s="166">
        <f t="shared" si="44"/>
        <v>110.65600000000001</v>
      </c>
      <c r="I416" s="256">
        <f t="shared" si="45"/>
        <v>0</v>
      </c>
    </row>
    <row r="417" spans="1:9" ht="12" hidden="1" customHeight="1" outlineLevel="1" x14ac:dyDescent="0.2">
      <c r="A417" s="31" t="s">
        <v>2297</v>
      </c>
      <c r="B417" s="38">
        <v>2470</v>
      </c>
      <c r="C417" s="39" t="s">
        <v>1568</v>
      </c>
      <c r="D417" s="219"/>
      <c r="E417" s="40">
        <v>2.4700000000000002</v>
      </c>
      <c r="F417" s="40" t="s">
        <v>659</v>
      </c>
      <c r="G417" s="166">
        <f t="shared" si="43"/>
        <v>93.860000000000014</v>
      </c>
      <c r="H417" s="166">
        <f t="shared" si="44"/>
        <v>122.01800000000001</v>
      </c>
      <c r="I417" s="256">
        <f t="shared" si="45"/>
        <v>0</v>
      </c>
    </row>
    <row r="418" spans="1:9" ht="12" hidden="1" customHeight="1" outlineLevel="1" x14ac:dyDescent="0.2">
      <c r="A418" s="33" t="s">
        <v>2298</v>
      </c>
      <c r="B418" s="51" t="s">
        <v>918</v>
      </c>
      <c r="C418" s="62" t="s">
        <v>919</v>
      </c>
      <c r="D418" s="229"/>
      <c r="E418" s="53">
        <v>280</v>
      </c>
      <c r="F418" s="53" t="s">
        <v>659</v>
      </c>
      <c r="G418" s="166">
        <f t="shared" si="43"/>
        <v>10640</v>
      </c>
      <c r="H418" s="166">
        <f t="shared" si="44"/>
        <v>13832</v>
      </c>
      <c r="I418" s="256">
        <f t="shared" si="45"/>
        <v>0</v>
      </c>
    </row>
    <row r="419" spans="1:9" ht="12" hidden="1" customHeight="1" outlineLevel="1" x14ac:dyDescent="0.2">
      <c r="A419" s="31" t="s">
        <v>2298</v>
      </c>
      <c r="B419" s="38">
        <v>5223</v>
      </c>
      <c r="C419" s="39" t="s">
        <v>920</v>
      </c>
      <c r="D419" s="219"/>
      <c r="E419" s="40">
        <v>20.5</v>
      </c>
      <c r="F419" s="40" t="s">
        <v>659</v>
      </c>
      <c r="G419" s="166">
        <f t="shared" si="43"/>
        <v>779</v>
      </c>
      <c r="H419" s="166">
        <f t="shared" si="44"/>
        <v>1012.7</v>
      </c>
      <c r="I419" s="256">
        <f t="shared" si="45"/>
        <v>0</v>
      </c>
    </row>
    <row r="420" spans="1:9" ht="12" customHeight="1" collapsed="1" x14ac:dyDescent="0.2">
      <c r="A420" s="128" t="s">
        <v>921</v>
      </c>
      <c r="B420" s="139"/>
      <c r="C420" s="140"/>
      <c r="D420" s="221"/>
      <c r="E420" s="193"/>
      <c r="F420" s="187"/>
    </row>
    <row r="421" spans="1:9" ht="12" hidden="1" customHeight="1" outlineLevel="1" x14ac:dyDescent="0.2">
      <c r="A421" s="31" t="s">
        <v>922</v>
      </c>
      <c r="B421" s="38" t="s">
        <v>2299</v>
      </c>
      <c r="C421" s="39" t="s">
        <v>2300</v>
      </c>
      <c r="D421" s="219"/>
      <c r="E421" s="40">
        <v>1.5</v>
      </c>
      <c r="F421" s="40" t="s">
        <v>659</v>
      </c>
      <c r="G421" s="166">
        <f t="shared" ref="G421:G437" si="46">E421*$G$1</f>
        <v>57</v>
      </c>
      <c r="H421" s="166">
        <f t="shared" ref="H421:H437" si="47">G421*($H$1+1)</f>
        <v>74.100000000000009</v>
      </c>
      <c r="I421" s="256">
        <f t="shared" ref="I421:I437" si="48">D421*H421</f>
        <v>0</v>
      </c>
    </row>
    <row r="422" spans="1:9" ht="12" hidden="1" customHeight="1" outlineLevel="1" x14ac:dyDescent="0.2">
      <c r="A422" s="31" t="s">
        <v>922</v>
      </c>
      <c r="B422" s="38" t="s">
        <v>2301</v>
      </c>
      <c r="C422" s="39" t="s">
        <v>2300</v>
      </c>
      <c r="D422" s="219"/>
      <c r="E422" s="40">
        <v>1.6</v>
      </c>
      <c r="F422" s="40" t="s">
        <v>659</v>
      </c>
      <c r="G422" s="166">
        <f t="shared" si="46"/>
        <v>60.800000000000004</v>
      </c>
      <c r="H422" s="166">
        <f t="shared" si="47"/>
        <v>79.040000000000006</v>
      </c>
      <c r="I422" s="256">
        <f t="shared" si="48"/>
        <v>0</v>
      </c>
    </row>
    <row r="423" spans="1:9" ht="12" hidden="1" customHeight="1" outlineLevel="1" x14ac:dyDescent="0.2">
      <c r="A423" s="31" t="s">
        <v>922</v>
      </c>
      <c r="B423" s="38" t="s">
        <v>2302</v>
      </c>
      <c r="C423" s="39" t="s">
        <v>2303</v>
      </c>
      <c r="D423" s="219"/>
      <c r="E423" s="40">
        <v>2.15</v>
      </c>
      <c r="F423" s="40" t="s">
        <v>659</v>
      </c>
      <c r="G423" s="166">
        <f t="shared" si="46"/>
        <v>81.7</v>
      </c>
      <c r="H423" s="166">
        <f t="shared" si="47"/>
        <v>106.21000000000001</v>
      </c>
      <c r="I423" s="256">
        <f t="shared" si="48"/>
        <v>0</v>
      </c>
    </row>
    <row r="424" spans="1:9" ht="12" hidden="1" customHeight="1" outlineLevel="1" x14ac:dyDescent="0.2">
      <c r="A424" s="31" t="s">
        <v>922</v>
      </c>
      <c r="B424" s="38" t="s">
        <v>2304</v>
      </c>
      <c r="C424" s="47" t="s">
        <v>716</v>
      </c>
      <c r="D424" s="121"/>
      <c r="E424" s="40">
        <v>0.45</v>
      </c>
      <c r="F424" s="40" t="s">
        <v>659</v>
      </c>
      <c r="G424" s="166">
        <f t="shared" si="46"/>
        <v>17.100000000000001</v>
      </c>
      <c r="H424" s="166">
        <f t="shared" si="47"/>
        <v>22.230000000000004</v>
      </c>
      <c r="I424" s="256">
        <f t="shared" si="48"/>
        <v>0</v>
      </c>
    </row>
    <row r="425" spans="1:9" ht="12" hidden="1" customHeight="1" outlineLevel="1" x14ac:dyDescent="0.2">
      <c r="A425" s="31" t="s">
        <v>922</v>
      </c>
      <c r="B425" s="38" t="s">
        <v>2305</v>
      </c>
      <c r="C425" s="47" t="s">
        <v>717</v>
      </c>
      <c r="D425" s="121"/>
      <c r="E425" s="40">
        <v>0.18</v>
      </c>
      <c r="F425" s="40" t="s">
        <v>659</v>
      </c>
      <c r="G425" s="166">
        <f t="shared" si="46"/>
        <v>6.84</v>
      </c>
      <c r="H425" s="166">
        <f t="shared" si="47"/>
        <v>8.8919999999999995</v>
      </c>
      <c r="I425" s="256">
        <f t="shared" si="48"/>
        <v>0</v>
      </c>
    </row>
    <row r="426" spans="1:9" ht="12" hidden="1" customHeight="1" outlineLevel="1" x14ac:dyDescent="0.2">
      <c r="A426" s="31" t="s">
        <v>922</v>
      </c>
      <c r="B426" s="38" t="s">
        <v>2306</v>
      </c>
      <c r="C426" s="47" t="s">
        <v>718</v>
      </c>
      <c r="D426" s="121"/>
      <c r="E426" s="40">
        <v>0.5</v>
      </c>
      <c r="F426" s="40" t="s">
        <v>659</v>
      </c>
      <c r="G426" s="166">
        <f t="shared" si="46"/>
        <v>19</v>
      </c>
      <c r="H426" s="166">
        <f t="shared" si="47"/>
        <v>24.7</v>
      </c>
      <c r="I426" s="256">
        <f t="shared" si="48"/>
        <v>0</v>
      </c>
    </row>
    <row r="427" spans="1:9" ht="12" hidden="1" customHeight="1" outlineLevel="1" x14ac:dyDescent="0.2">
      <c r="A427" s="31" t="s">
        <v>923</v>
      </c>
      <c r="B427" s="38">
        <v>3036</v>
      </c>
      <c r="C427" s="39" t="s">
        <v>2307</v>
      </c>
      <c r="D427" s="219"/>
      <c r="E427" s="40">
        <v>0.02</v>
      </c>
      <c r="F427" s="40" t="s">
        <v>659</v>
      </c>
      <c r="G427" s="166">
        <f t="shared" si="46"/>
        <v>0.76</v>
      </c>
      <c r="H427" s="166">
        <f t="shared" si="47"/>
        <v>0.9880000000000001</v>
      </c>
      <c r="I427" s="256">
        <f t="shared" si="48"/>
        <v>0</v>
      </c>
    </row>
    <row r="428" spans="1:9" ht="12" hidden="1" customHeight="1" outlineLevel="1" x14ac:dyDescent="0.2">
      <c r="A428" s="31" t="s">
        <v>923</v>
      </c>
      <c r="B428" s="38">
        <v>3036</v>
      </c>
      <c r="C428" s="39" t="s">
        <v>2308</v>
      </c>
      <c r="D428" s="219"/>
      <c r="E428" s="40">
        <v>0.02</v>
      </c>
      <c r="F428" s="40" t="s">
        <v>659</v>
      </c>
      <c r="G428" s="166">
        <f t="shared" si="46"/>
        <v>0.76</v>
      </c>
      <c r="H428" s="166">
        <f t="shared" si="47"/>
        <v>0.9880000000000001</v>
      </c>
      <c r="I428" s="256">
        <f t="shared" si="48"/>
        <v>0</v>
      </c>
    </row>
    <row r="429" spans="1:9" ht="12" hidden="1" customHeight="1" outlineLevel="1" x14ac:dyDescent="0.2">
      <c r="A429" s="31" t="s">
        <v>2309</v>
      </c>
      <c r="B429" s="38" t="s">
        <v>719</v>
      </c>
      <c r="C429" s="39" t="s">
        <v>927</v>
      </c>
      <c r="D429" s="219"/>
      <c r="E429" s="40">
        <v>0.1</v>
      </c>
      <c r="F429" s="40" t="s">
        <v>659</v>
      </c>
      <c r="G429" s="166">
        <f t="shared" si="46"/>
        <v>3.8000000000000003</v>
      </c>
      <c r="H429" s="166">
        <f t="shared" si="47"/>
        <v>4.9400000000000004</v>
      </c>
      <c r="I429" s="256">
        <f t="shared" si="48"/>
        <v>0</v>
      </c>
    </row>
    <row r="430" spans="1:9" ht="12" hidden="1" customHeight="1" outlineLevel="1" x14ac:dyDescent="0.2">
      <c r="A430" s="31" t="s">
        <v>2309</v>
      </c>
      <c r="B430" s="38" t="s">
        <v>924</v>
      </c>
      <c r="C430" s="39" t="s">
        <v>925</v>
      </c>
      <c r="D430" s="219"/>
      <c r="E430" s="40">
        <v>0.03</v>
      </c>
      <c r="F430" s="40" t="s">
        <v>659</v>
      </c>
      <c r="G430" s="166">
        <f t="shared" si="46"/>
        <v>1.1399999999999999</v>
      </c>
      <c r="H430" s="166">
        <f t="shared" si="47"/>
        <v>1.482</v>
      </c>
      <c r="I430" s="256">
        <f t="shared" si="48"/>
        <v>0</v>
      </c>
    </row>
    <row r="431" spans="1:9" ht="12" hidden="1" customHeight="1" outlineLevel="1" x14ac:dyDescent="0.2">
      <c r="A431" s="31" t="s">
        <v>2309</v>
      </c>
      <c r="B431" s="38" t="s">
        <v>926</v>
      </c>
      <c r="C431" s="39" t="s">
        <v>927</v>
      </c>
      <c r="D431" s="219"/>
      <c r="E431" s="40">
        <v>0.05</v>
      </c>
      <c r="F431" s="40" t="s">
        <v>659</v>
      </c>
      <c r="G431" s="166">
        <f t="shared" si="46"/>
        <v>1.9000000000000001</v>
      </c>
      <c r="H431" s="166">
        <f t="shared" si="47"/>
        <v>2.4700000000000002</v>
      </c>
      <c r="I431" s="256">
        <f t="shared" si="48"/>
        <v>0</v>
      </c>
    </row>
    <row r="432" spans="1:9" ht="12" hidden="1" customHeight="1" outlineLevel="1" x14ac:dyDescent="0.2">
      <c r="A432" s="31" t="s">
        <v>2309</v>
      </c>
      <c r="B432" s="38">
        <v>392</v>
      </c>
      <c r="C432" s="47" t="s">
        <v>4331</v>
      </c>
      <c r="D432" s="121"/>
      <c r="E432" s="40">
        <v>0.1</v>
      </c>
      <c r="F432" s="40" t="s">
        <v>659</v>
      </c>
      <c r="G432" s="166">
        <f t="shared" si="46"/>
        <v>3.8000000000000003</v>
      </c>
      <c r="H432" s="166">
        <f t="shared" si="47"/>
        <v>4.9400000000000004</v>
      </c>
      <c r="I432" s="256">
        <f t="shared" si="48"/>
        <v>0</v>
      </c>
    </row>
    <row r="433" spans="1:9" ht="12" hidden="1" customHeight="1" outlineLevel="1" x14ac:dyDescent="0.2">
      <c r="A433" s="31" t="s">
        <v>2309</v>
      </c>
      <c r="B433" s="38">
        <v>360</v>
      </c>
      <c r="C433" s="47" t="s">
        <v>4329</v>
      </c>
      <c r="D433" s="121"/>
      <c r="E433" s="40">
        <v>0.06</v>
      </c>
      <c r="F433" s="40" t="s">
        <v>659</v>
      </c>
      <c r="G433" s="166">
        <f t="shared" si="46"/>
        <v>2.2799999999999998</v>
      </c>
      <c r="H433" s="166">
        <f t="shared" si="47"/>
        <v>2.964</v>
      </c>
      <c r="I433" s="256">
        <f t="shared" si="48"/>
        <v>0</v>
      </c>
    </row>
    <row r="434" spans="1:9" ht="12" hidden="1" customHeight="1" outlineLevel="1" x14ac:dyDescent="0.2">
      <c r="A434" s="31" t="s">
        <v>2309</v>
      </c>
      <c r="B434" s="38">
        <v>360</v>
      </c>
      <c r="C434" s="47" t="s">
        <v>4330</v>
      </c>
      <c r="D434" s="121"/>
      <c r="E434" s="40">
        <v>0.06</v>
      </c>
      <c r="F434" s="40" t="s">
        <v>659</v>
      </c>
      <c r="G434" s="166">
        <f t="shared" si="46"/>
        <v>2.2799999999999998</v>
      </c>
      <c r="H434" s="166">
        <f t="shared" si="47"/>
        <v>2.964</v>
      </c>
      <c r="I434" s="256">
        <f t="shared" si="48"/>
        <v>0</v>
      </c>
    </row>
    <row r="435" spans="1:9" ht="12" hidden="1" customHeight="1" outlineLevel="1" x14ac:dyDescent="0.2">
      <c r="A435" s="31" t="s">
        <v>2309</v>
      </c>
      <c r="B435" s="38"/>
      <c r="C435" s="41" t="s">
        <v>2310</v>
      </c>
      <c r="D435" s="121"/>
      <c r="E435" s="56">
        <v>0.85</v>
      </c>
      <c r="F435" s="40" t="s">
        <v>2311</v>
      </c>
      <c r="G435" s="166">
        <f t="shared" si="46"/>
        <v>32.299999999999997</v>
      </c>
      <c r="H435" s="166">
        <f t="shared" si="47"/>
        <v>41.989999999999995</v>
      </c>
      <c r="I435" s="256">
        <f t="shared" si="48"/>
        <v>0</v>
      </c>
    </row>
    <row r="436" spans="1:9" ht="12" hidden="1" customHeight="1" outlineLevel="1" x14ac:dyDescent="0.2">
      <c r="A436" s="31" t="s">
        <v>2309</v>
      </c>
      <c r="B436" s="38"/>
      <c r="C436" s="41" t="s">
        <v>2312</v>
      </c>
      <c r="D436" s="121"/>
      <c r="E436" s="56">
        <v>0.98</v>
      </c>
      <c r="F436" s="56" t="s">
        <v>2311</v>
      </c>
      <c r="G436" s="166">
        <f t="shared" si="46"/>
        <v>37.24</v>
      </c>
      <c r="H436" s="166">
        <f t="shared" si="47"/>
        <v>48.412000000000006</v>
      </c>
      <c r="I436" s="256">
        <f t="shared" si="48"/>
        <v>0</v>
      </c>
    </row>
    <row r="437" spans="1:9" ht="12" hidden="1" customHeight="1" outlineLevel="1" x14ac:dyDescent="0.2">
      <c r="A437" s="31" t="s">
        <v>2309</v>
      </c>
      <c r="B437" s="38"/>
      <c r="C437" s="41" t="s">
        <v>2313</v>
      </c>
      <c r="D437" s="121"/>
      <c r="E437" s="56">
        <v>0.95</v>
      </c>
      <c r="F437" s="56" t="s">
        <v>2311</v>
      </c>
      <c r="G437" s="166">
        <f t="shared" si="46"/>
        <v>36.1</v>
      </c>
      <c r="H437" s="166">
        <f t="shared" si="47"/>
        <v>46.930000000000007</v>
      </c>
      <c r="I437" s="256">
        <f t="shared" si="48"/>
        <v>0</v>
      </c>
    </row>
    <row r="438" spans="1:9" ht="12" customHeight="1" collapsed="1" x14ac:dyDescent="0.35">
      <c r="A438" s="128" t="s">
        <v>4332</v>
      </c>
      <c r="B438" s="129"/>
      <c r="C438" s="141"/>
      <c r="D438" s="222"/>
      <c r="E438" s="175"/>
      <c r="F438" s="176"/>
    </row>
    <row r="439" spans="1:9" ht="12" hidden="1" customHeight="1" outlineLevel="1" x14ac:dyDescent="0.2">
      <c r="A439" s="31" t="s">
        <v>4333</v>
      </c>
      <c r="B439" s="38" t="s">
        <v>4334</v>
      </c>
      <c r="C439" s="39" t="s">
        <v>1236</v>
      </c>
      <c r="D439" s="219"/>
      <c r="E439" s="40">
        <v>36.799999999999997</v>
      </c>
      <c r="F439" s="40" t="s">
        <v>659</v>
      </c>
      <c r="G439" s="166">
        <f t="shared" ref="G439:G469" si="49">E439*$G$1</f>
        <v>1398.3999999999999</v>
      </c>
      <c r="H439" s="166">
        <f t="shared" ref="H439:H469" si="50">G439*($H$1+1)</f>
        <v>1817.9199999999998</v>
      </c>
      <c r="I439" s="256">
        <f t="shared" ref="I439:I469" si="51">D439*H439</f>
        <v>0</v>
      </c>
    </row>
    <row r="440" spans="1:9" ht="12" hidden="1" customHeight="1" outlineLevel="1" x14ac:dyDescent="0.2">
      <c r="A440" s="31" t="s">
        <v>4333</v>
      </c>
      <c r="B440" s="38" t="s">
        <v>1237</v>
      </c>
      <c r="C440" s="39" t="s">
        <v>1238</v>
      </c>
      <c r="D440" s="219"/>
      <c r="E440" s="40">
        <v>12.8</v>
      </c>
      <c r="F440" s="40" t="s">
        <v>659</v>
      </c>
      <c r="G440" s="166">
        <f t="shared" si="49"/>
        <v>486.40000000000003</v>
      </c>
      <c r="H440" s="166">
        <f t="shared" si="50"/>
        <v>632.32000000000005</v>
      </c>
      <c r="I440" s="256">
        <f t="shared" si="51"/>
        <v>0</v>
      </c>
    </row>
    <row r="441" spans="1:9" ht="12" hidden="1" customHeight="1" outlineLevel="1" x14ac:dyDescent="0.2">
      <c r="A441" s="31" t="s">
        <v>4333</v>
      </c>
      <c r="B441" s="38" t="s">
        <v>1239</v>
      </c>
      <c r="C441" s="39" t="s">
        <v>1240</v>
      </c>
      <c r="D441" s="219"/>
      <c r="E441" s="40">
        <v>18.86</v>
      </c>
      <c r="F441" s="40" t="s">
        <v>4209</v>
      </c>
      <c r="G441" s="166">
        <f t="shared" si="49"/>
        <v>716.68</v>
      </c>
      <c r="H441" s="166">
        <f t="shared" si="50"/>
        <v>931.68399999999997</v>
      </c>
      <c r="I441" s="256">
        <f t="shared" si="51"/>
        <v>0</v>
      </c>
    </row>
    <row r="442" spans="1:9" ht="12" hidden="1" customHeight="1" outlineLevel="1" x14ac:dyDescent="0.2">
      <c r="A442" s="31" t="s">
        <v>1241</v>
      </c>
      <c r="B442" s="38" t="s">
        <v>1242</v>
      </c>
      <c r="C442" s="39" t="s">
        <v>1243</v>
      </c>
      <c r="D442" s="219"/>
      <c r="E442" s="40">
        <v>10.199999999999999</v>
      </c>
      <c r="F442" s="40" t="s">
        <v>4209</v>
      </c>
      <c r="G442" s="166">
        <f t="shared" si="49"/>
        <v>387.59999999999997</v>
      </c>
      <c r="H442" s="166">
        <f t="shared" si="50"/>
        <v>503.88</v>
      </c>
      <c r="I442" s="256">
        <f t="shared" si="51"/>
        <v>0</v>
      </c>
    </row>
    <row r="443" spans="1:9" ht="12" hidden="1" customHeight="1" outlineLevel="1" x14ac:dyDescent="0.2">
      <c r="A443" s="31" t="s">
        <v>1241</v>
      </c>
      <c r="B443" s="38" t="s">
        <v>3716</v>
      </c>
      <c r="C443" s="39" t="s">
        <v>3717</v>
      </c>
      <c r="D443" s="219"/>
      <c r="E443" s="40">
        <v>10.85</v>
      </c>
      <c r="F443" s="40" t="s">
        <v>4209</v>
      </c>
      <c r="G443" s="166">
        <f t="shared" si="49"/>
        <v>412.3</v>
      </c>
      <c r="H443" s="166">
        <f t="shared" si="50"/>
        <v>535.99</v>
      </c>
      <c r="I443" s="256">
        <f t="shared" si="51"/>
        <v>0</v>
      </c>
    </row>
    <row r="444" spans="1:9" ht="12" hidden="1" customHeight="1" outlineLevel="1" x14ac:dyDescent="0.2">
      <c r="A444" s="31" t="s">
        <v>1241</v>
      </c>
      <c r="B444" s="38" t="s">
        <v>3718</v>
      </c>
      <c r="C444" s="39" t="s">
        <v>3238</v>
      </c>
      <c r="D444" s="219"/>
      <c r="E444" s="40">
        <v>11.87</v>
      </c>
      <c r="F444" s="40" t="s">
        <v>4209</v>
      </c>
      <c r="G444" s="166">
        <f t="shared" si="49"/>
        <v>451.05999999999995</v>
      </c>
      <c r="H444" s="166">
        <f t="shared" si="50"/>
        <v>586.37799999999993</v>
      </c>
      <c r="I444" s="256">
        <f t="shared" si="51"/>
        <v>0</v>
      </c>
    </row>
    <row r="445" spans="1:9" ht="12" hidden="1" customHeight="1" outlineLevel="1" x14ac:dyDescent="0.2">
      <c r="A445" s="31" t="s">
        <v>1241</v>
      </c>
      <c r="B445" s="38" t="s">
        <v>2314</v>
      </c>
      <c r="C445" s="39" t="s">
        <v>3240</v>
      </c>
      <c r="D445" s="219"/>
      <c r="E445" s="40">
        <v>8</v>
      </c>
      <c r="F445" s="40" t="s">
        <v>4209</v>
      </c>
      <c r="G445" s="166">
        <f t="shared" si="49"/>
        <v>304</v>
      </c>
      <c r="H445" s="166">
        <f t="shared" si="50"/>
        <v>395.2</v>
      </c>
      <c r="I445" s="256">
        <f t="shared" si="51"/>
        <v>0</v>
      </c>
    </row>
    <row r="446" spans="1:9" ht="12" hidden="1" customHeight="1" outlineLevel="1" x14ac:dyDescent="0.2">
      <c r="A446" s="31" t="s">
        <v>3239</v>
      </c>
      <c r="B446" s="38">
        <v>502</v>
      </c>
      <c r="C446" s="39" t="s">
        <v>3244</v>
      </c>
      <c r="D446" s="219"/>
      <c r="E446" s="40">
        <v>15.01</v>
      </c>
      <c r="F446" s="40" t="s">
        <v>4209</v>
      </c>
      <c r="G446" s="166">
        <f t="shared" si="49"/>
        <v>570.38</v>
      </c>
      <c r="H446" s="166">
        <f t="shared" si="50"/>
        <v>741.49400000000003</v>
      </c>
      <c r="I446" s="256">
        <f t="shared" si="51"/>
        <v>0</v>
      </c>
    </row>
    <row r="447" spans="1:9" ht="12" hidden="1" customHeight="1" outlineLevel="1" x14ac:dyDescent="0.2">
      <c r="A447" s="31" t="s">
        <v>3239</v>
      </c>
      <c r="B447" s="38" t="s">
        <v>3245</v>
      </c>
      <c r="C447" s="39" t="s">
        <v>3246</v>
      </c>
      <c r="D447" s="219"/>
      <c r="E447" s="40">
        <v>0.91</v>
      </c>
      <c r="F447" s="40" t="s">
        <v>659</v>
      </c>
      <c r="G447" s="166">
        <f t="shared" si="49"/>
        <v>34.58</v>
      </c>
      <c r="H447" s="166">
        <f t="shared" si="50"/>
        <v>44.954000000000001</v>
      </c>
      <c r="I447" s="256">
        <f t="shared" si="51"/>
        <v>0</v>
      </c>
    </row>
    <row r="448" spans="1:9" ht="12" hidden="1" customHeight="1" outlineLevel="1" x14ac:dyDescent="0.2">
      <c r="A448" s="31" t="s">
        <v>3239</v>
      </c>
      <c r="B448" s="38" t="s">
        <v>3247</v>
      </c>
      <c r="C448" s="39" t="s">
        <v>3248</v>
      </c>
      <c r="D448" s="219"/>
      <c r="E448" s="40">
        <v>0.35</v>
      </c>
      <c r="F448" s="40" t="s">
        <v>659</v>
      </c>
      <c r="G448" s="166">
        <f t="shared" si="49"/>
        <v>13.299999999999999</v>
      </c>
      <c r="H448" s="166">
        <f t="shared" si="50"/>
        <v>17.29</v>
      </c>
      <c r="I448" s="256">
        <f t="shared" si="51"/>
        <v>0</v>
      </c>
    </row>
    <row r="449" spans="1:9" ht="12" hidden="1" customHeight="1" outlineLevel="1" x14ac:dyDescent="0.2">
      <c r="A449" s="31" t="s">
        <v>3239</v>
      </c>
      <c r="B449" s="38" t="s">
        <v>3249</v>
      </c>
      <c r="C449" s="39" t="s">
        <v>3250</v>
      </c>
      <c r="D449" s="219"/>
      <c r="E449" s="40">
        <v>3.86</v>
      </c>
      <c r="F449" s="40" t="s">
        <v>659</v>
      </c>
      <c r="G449" s="166">
        <f t="shared" si="49"/>
        <v>146.68</v>
      </c>
      <c r="H449" s="166">
        <f t="shared" si="50"/>
        <v>190.68400000000003</v>
      </c>
      <c r="I449" s="256">
        <f t="shared" si="51"/>
        <v>0</v>
      </c>
    </row>
    <row r="450" spans="1:9" ht="12" hidden="1" customHeight="1" outlineLevel="1" x14ac:dyDescent="0.2">
      <c r="A450" s="31" t="s">
        <v>3239</v>
      </c>
      <c r="B450" s="38" t="s">
        <v>3249</v>
      </c>
      <c r="C450" s="39" t="s">
        <v>3251</v>
      </c>
      <c r="D450" s="219"/>
      <c r="E450" s="40">
        <v>3.86</v>
      </c>
      <c r="F450" s="40" t="s">
        <v>659</v>
      </c>
      <c r="G450" s="166">
        <f t="shared" si="49"/>
        <v>146.68</v>
      </c>
      <c r="H450" s="166">
        <f t="shared" si="50"/>
        <v>190.68400000000003</v>
      </c>
      <c r="I450" s="256">
        <f t="shared" si="51"/>
        <v>0</v>
      </c>
    </row>
    <row r="451" spans="1:9" ht="12" hidden="1" customHeight="1" outlineLevel="1" x14ac:dyDescent="0.2">
      <c r="A451" s="31" t="s">
        <v>3243</v>
      </c>
      <c r="B451" s="38" t="s">
        <v>3241</v>
      </c>
      <c r="C451" s="39" t="s">
        <v>3242</v>
      </c>
      <c r="D451" s="219"/>
      <c r="E451" s="40">
        <v>2.2000000000000002</v>
      </c>
      <c r="F451" s="40" t="s">
        <v>4209</v>
      </c>
      <c r="G451" s="166">
        <f t="shared" si="49"/>
        <v>83.600000000000009</v>
      </c>
      <c r="H451" s="166">
        <f t="shared" si="50"/>
        <v>108.68000000000002</v>
      </c>
      <c r="I451" s="256">
        <f t="shared" si="51"/>
        <v>0</v>
      </c>
    </row>
    <row r="452" spans="1:9" ht="12" hidden="1" customHeight="1" outlineLevel="1" x14ac:dyDescent="0.2">
      <c r="A452" s="31" t="s">
        <v>3243</v>
      </c>
      <c r="B452" s="38"/>
      <c r="C452" s="39" t="s">
        <v>1971</v>
      </c>
      <c r="D452" s="219"/>
      <c r="E452" s="40">
        <v>1.3</v>
      </c>
      <c r="F452" s="40" t="s">
        <v>4209</v>
      </c>
      <c r="G452" s="166">
        <f t="shared" si="49"/>
        <v>49.4</v>
      </c>
      <c r="H452" s="166">
        <f t="shared" si="50"/>
        <v>64.22</v>
      </c>
      <c r="I452" s="256">
        <f t="shared" si="51"/>
        <v>0</v>
      </c>
    </row>
    <row r="453" spans="1:9" ht="12" hidden="1" customHeight="1" outlineLevel="1" x14ac:dyDescent="0.2">
      <c r="A453" s="31" t="s">
        <v>3243</v>
      </c>
      <c r="B453" s="38"/>
      <c r="C453" s="39" t="s">
        <v>1972</v>
      </c>
      <c r="D453" s="219"/>
      <c r="E453" s="40">
        <v>1.5</v>
      </c>
      <c r="F453" s="40" t="s">
        <v>4209</v>
      </c>
      <c r="G453" s="166">
        <f t="shared" si="49"/>
        <v>57</v>
      </c>
      <c r="H453" s="166">
        <f t="shared" si="50"/>
        <v>74.100000000000009</v>
      </c>
      <c r="I453" s="256">
        <f t="shared" si="51"/>
        <v>0</v>
      </c>
    </row>
    <row r="454" spans="1:9" ht="12" hidden="1" customHeight="1" outlineLevel="1" x14ac:dyDescent="0.2">
      <c r="A454" s="31" t="s">
        <v>3243</v>
      </c>
      <c r="B454" s="38"/>
      <c r="C454" s="39" t="s">
        <v>1973</v>
      </c>
      <c r="D454" s="219"/>
      <c r="E454" s="40">
        <v>1.6</v>
      </c>
      <c r="F454" s="40" t="s">
        <v>4209</v>
      </c>
      <c r="G454" s="166">
        <f t="shared" si="49"/>
        <v>60.800000000000004</v>
      </c>
      <c r="H454" s="166">
        <f t="shared" si="50"/>
        <v>79.040000000000006</v>
      </c>
      <c r="I454" s="256">
        <f t="shared" si="51"/>
        <v>0</v>
      </c>
    </row>
    <row r="455" spans="1:9" ht="12" hidden="1" customHeight="1" outlineLevel="1" x14ac:dyDescent="0.2">
      <c r="A455" s="31" t="s">
        <v>3243</v>
      </c>
      <c r="B455" s="38"/>
      <c r="C455" s="39" t="s">
        <v>1974</v>
      </c>
      <c r="D455" s="219"/>
      <c r="E455" s="40">
        <v>1.8</v>
      </c>
      <c r="F455" s="40" t="s">
        <v>4209</v>
      </c>
      <c r="G455" s="166">
        <f t="shared" si="49"/>
        <v>68.400000000000006</v>
      </c>
      <c r="H455" s="166">
        <f t="shared" si="50"/>
        <v>88.920000000000016</v>
      </c>
      <c r="I455" s="256">
        <f t="shared" si="51"/>
        <v>0</v>
      </c>
    </row>
    <row r="456" spans="1:9" ht="12" hidden="1" customHeight="1" outlineLevel="1" x14ac:dyDescent="0.2">
      <c r="A456" s="31" t="s">
        <v>3243</v>
      </c>
      <c r="B456" s="38"/>
      <c r="C456" s="39" t="s">
        <v>2315</v>
      </c>
      <c r="D456" s="219"/>
      <c r="E456" s="40">
        <v>1.95</v>
      </c>
      <c r="F456" s="40" t="s">
        <v>4209</v>
      </c>
      <c r="G456" s="166">
        <f t="shared" si="49"/>
        <v>74.099999999999994</v>
      </c>
      <c r="H456" s="166">
        <f t="shared" si="50"/>
        <v>96.33</v>
      </c>
      <c r="I456" s="256">
        <f t="shared" si="51"/>
        <v>0</v>
      </c>
    </row>
    <row r="457" spans="1:9" ht="12" hidden="1" customHeight="1" outlineLevel="1" x14ac:dyDescent="0.2">
      <c r="A457" s="31" t="s">
        <v>3252</v>
      </c>
      <c r="B457" s="38" t="s">
        <v>1976</v>
      </c>
      <c r="C457" s="39" t="s">
        <v>1977</v>
      </c>
      <c r="D457" s="219"/>
      <c r="E457" s="40">
        <v>0.1</v>
      </c>
      <c r="F457" s="40" t="s">
        <v>659</v>
      </c>
      <c r="G457" s="166">
        <f t="shared" si="49"/>
        <v>3.8000000000000003</v>
      </c>
      <c r="H457" s="166">
        <f t="shared" si="50"/>
        <v>4.9400000000000004</v>
      </c>
      <c r="I457" s="256">
        <f t="shared" si="51"/>
        <v>0</v>
      </c>
    </row>
    <row r="458" spans="1:9" ht="12" hidden="1" customHeight="1" outlineLevel="1" x14ac:dyDescent="0.2">
      <c r="A458" s="31" t="s">
        <v>1975</v>
      </c>
      <c r="B458" s="38" t="s">
        <v>720</v>
      </c>
      <c r="C458" s="39" t="s">
        <v>721</v>
      </c>
      <c r="D458" s="219"/>
      <c r="E458" s="40">
        <v>0.65</v>
      </c>
      <c r="F458" s="40" t="s">
        <v>659</v>
      </c>
      <c r="G458" s="166">
        <f t="shared" si="49"/>
        <v>24.7</v>
      </c>
      <c r="H458" s="166">
        <f t="shared" si="50"/>
        <v>32.11</v>
      </c>
      <c r="I458" s="256">
        <f t="shared" si="51"/>
        <v>0</v>
      </c>
    </row>
    <row r="459" spans="1:9" ht="12" hidden="1" customHeight="1" outlineLevel="1" x14ac:dyDescent="0.2">
      <c r="A459" s="31" t="s">
        <v>1975</v>
      </c>
      <c r="B459" s="38" t="s">
        <v>722</v>
      </c>
      <c r="C459" s="39" t="s">
        <v>723</v>
      </c>
      <c r="D459" s="219"/>
      <c r="E459" s="40">
        <v>0.65</v>
      </c>
      <c r="F459" s="40" t="s">
        <v>659</v>
      </c>
      <c r="G459" s="166">
        <f t="shared" si="49"/>
        <v>24.7</v>
      </c>
      <c r="H459" s="166">
        <f t="shared" si="50"/>
        <v>32.11</v>
      </c>
      <c r="I459" s="256">
        <f t="shared" si="51"/>
        <v>0</v>
      </c>
    </row>
    <row r="460" spans="1:9" ht="12" hidden="1" customHeight="1" outlineLevel="1" x14ac:dyDescent="0.2">
      <c r="A460" s="31" t="s">
        <v>1975</v>
      </c>
      <c r="B460" s="38" t="s">
        <v>724</v>
      </c>
      <c r="C460" s="41" t="s">
        <v>725</v>
      </c>
      <c r="D460" s="121"/>
      <c r="E460" s="42">
        <v>1</v>
      </c>
      <c r="F460" s="40" t="s">
        <v>4209</v>
      </c>
      <c r="G460" s="166">
        <f t="shared" si="49"/>
        <v>38</v>
      </c>
      <c r="H460" s="166">
        <f t="shared" si="50"/>
        <v>49.4</v>
      </c>
      <c r="I460" s="256">
        <f t="shared" si="51"/>
        <v>0</v>
      </c>
    </row>
    <row r="461" spans="1:9" ht="12" hidden="1" customHeight="1" outlineLevel="1" x14ac:dyDescent="0.2">
      <c r="A461" s="31" t="s">
        <v>749</v>
      </c>
      <c r="B461" s="38" t="s">
        <v>751</v>
      </c>
      <c r="C461" s="41" t="s">
        <v>726</v>
      </c>
      <c r="D461" s="121"/>
      <c r="E461" s="42">
        <v>0.43</v>
      </c>
      <c r="F461" s="40" t="s">
        <v>659</v>
      </c>
      <c r="G461" s="166">
        <f t="shared" si="49"/>
        <v>16.34</v>
      </c>
      <c r="H461" s="166">
        <f t="shared" si="50"/>
        <v>21.242000000000001</v>
      </c>
      <c r="I461" s="256">
        <f t="shared" si="51"/>
        <v>0</v>
      </c>
    </row>
    <row r="462" spans="1:9" ht="12" hidden="1" customHeight="1" outlineLevel="1" x14ac:dyDescent="0.2">
      <c r="A462" s="31" t="s">
        <v>749</v>
      </c>
      <c r="B462" s="38" t="s">
        <v>727</v>
      </c>
      <c r="C462" s="41" t="s">
        <v>1244</v>
      </c>
      <c r="D462" s="121"/>
      <c r="E462" s="42">
        <v>0.62</v>
      </c>
      <c r="F462" s="40" t="s">
        <v>659</v>
      </c>
      <c r="G462" s="166">
        <f t="shared" si="49"/>
        <v>23.56</v>
      </c>
      <c r="H462" s="166">
        <f t="shared" si="50"/>
        <v>30.628</v>
      </c>
      <c r="I462" s="256">
        <f t="shared" si="51"/>
        <v>0</v>
      </c>
    </row>
    <row r="463" spans="1:9" ht="12" hidden="1" customHeight="1" outlineLevel="1" x14ac:dyDescent="0.2">
      <c r="A463" s="31" t="s">
        <v>749</v>
      </c>
      <c r="B463" s="38" t="s">
        <v>752</v>
      </c>
      <c r="C463" s="41" t="s">
        <v>1245</v>
      </c>
      <c r="D463" s="121"/>
      <c r="E463" s="40">
        <v>0.09</v>
      </c>
      <c r="F463" s="40" t="s">
        <v>659</v>
      </c>
      <c r="G463" s="166">
        <f t="shared" si="49"/>
        <v>3.42</v>
      </c>
      <c r="H463" s="166">
        <f t="shared" si="50"/>
        <v>4.4459999999999997</v>
      </c>
      <c r="I463" s="256">
        <f t="shared" si="51"/>
        <v>0</v>
      </c>
    </row>
    <row r="464" spans="1:9" ht="12" hidden="1" customHeight="1" outlineLevel="1" x14ac:dyDescent="0.2">
      <c r="A464" s="31" t="s">
        <v>749</v>
      </c>
      <c r="B464" s="38" t="s">
        <v>753</v>
      </c>
      <c r="C464" s="41" t="s">
        <v>754</v>
      </c>
      <c r="D464" s="121"/>
      <c r="E464" s="40">
        <v>0.06</v>
      </c>
      <c r="F464" s="40" t="s">
        <v>659</v>
      </c>
      <c r="G464" s="166">
        <f t="shared" si="49"/>
        <v>2.2799999999999998</v>
      </c>
      <c r="H464" s="166">
        <f t="shared" si="50"/>
        <v>2.964</v>
      </c>
      <c r="I464" s="256">
        <f t="shared" si="51"/>
        <v>0</v>
      </c>
    </row>
    <row r="465" spans="1:9" ht="12" hidden="1" customHeight="1" outlineLevel="1" x14ac:dyDescent="0.2">
      <c r="A465" s="31" t="s">
        <v>749</v>
      </c>
      <c r="B465" s="38" t="s">
        <v>1246</v>
      </c>
      <c r="C465" s="41" t="s">
        <v>129</v>
      </c>
      <c r="D465" s="121"/>
      <c r="E465" s="40">
        <v>0.12</v>
      </c>
      <c r="F465" s="40" t="s">
        <v>4209</v>
      </c>
      <c r="G465" s="166">
        <f t="shared" si="49"/>
        <v>4.5599999999999996</v>
      </c>
      <c r="H465" s="166">
        <f t="shared" si="50"/>
        <v>5.9279999999999999</v>
      </c>
      <c r="I465" s="256">
        <f t="shared" si="51"/>
        <v>0</v>
      </c>
    </row>
    <row r="466" spans="1:9" ht="12" hidden="1" customHeight="1" outlineLevel="1" x14ac:dyDescent="0.2">
      <c r="A466" s="31" t="s">
        <v>750</v>
      </c>
      <c r="B466" s="38" t="s">
        <v>1001</v>
      </c>
      <c r="C466" s="41" t="s">
        <v>1002</v>
      </c>
      <c r="D466" s="121"/>
      <c r="E466" s="40">
        <v>1.5</v>
      </c>
      <c r="F466" s="40" t="s">
        <v>659</v>
      </c>
      <c r="G466" s="166">
        <f t="shared" si="49"/>
        <v>57</v>
      </c>
      <c r="H466" s="166">
        <f t="shared" si="50"/>
        <v>74.100000000000009</v>
      </c>
      <c r="I466" s="256">
        <f t="shared" si="51"/>
        <v>0</v>
      </c>
    </row>
    <row r="467" spans="1:9" ht="12" hidden="1" customHeight="1" outlineLevel="1" x14ac:dyDescent="0.2">
      <c r="A467" s="31" t="s">
        <v>750</v>
      </c>
      <c r="B467" s="38" t="s">
        <v>1003</v>
      </c>
      <c r="C467" s="41" t="s">
        <v>1004</v>
      </c>
      <c r="D467" s="121"/>
      <c r="E467" s="40">
        <v>0.06</v>
      </c>
      <c r="F467" s="40" t="s">
        <v>659</v>
      </c>
      <c r="G467" s="166">
        <f t="shared" si="49"/>
        <v>2.2799999999999998</v>
      </c>
      <c r="H467" s="166">
        <f t="shared" si="50"/>
        <v>2.964</v>
      </c>
      <c r="I467" s="256">
        <f t="shared" si="51"/>
        <v>0</v>
      </c>
    </row>
    <row r="468" spans="1:9" ht="12" hidden="1" customHeight="1" outlineLevel="1" x14ac:dyDescent="0.2">
      <c r="A468" s="31" t="s">
        <v>750</v>
      </c>
      <c r="B468" s="38" t="s">
        <v>1005</v>
      </c>
      <c r="C468" s="41" t="s">
        <v>1006</v>
      </c>
      <c r="D468" s="121"/>
      <c r="E468" s="40">
        <v>82</v>
      </c>
      <c r="F468" s="40" t="s">
        <v>659</v>
      </c>
      <c r="G468" s="166">
        <f t="shared" si="49"/>
        <v>3116</v>
      </c>
      <c r="H468" s="166">
        <f t="shared" si="50"/>
        <v>4050.8</v>
      </c>
      <c r="I468" s="256">
        <f t="shared" si="51"/>
        <v>0</v>
      </c>
    </row>
    <row r="469" spans="1:9" ht="12" hidden="1" customHeight="1" outlineLevel="1" x14ac:dyDescent="0.2">
      <c r="A469" s="31" t="s">
        <v>750</v>
      </c>
      <c r="B469" s="38" t="s">
        <v>1007</v>
      </c>
      <c r="C469" s="41" t="s">
        <v>130</v>
      </c>
      <c r="D469" s="121"/>
      <c r="E469" s="42">
        <v>1.2</v>
      </c>
      <c r="F469" s="40" t="s">
        <v>659</v>
      </c>
      <c r="G469" s="166">
        <f t="shared" si="49"/>
        <v>45.6</v>
      </c>
      <c r="H469" s="166">
        <f t="shared" si="50"/>
        <v>59.28</v>
      </c>
      <c r="I469" s="256">
        <f t="shared" si="51"/>
        <v>0</v>
      </c>
    </row>
    <row r="470" spans="1:9" ht="12" customHeight="1" collapsed="1" x14ac:dyDescent="0.25">
      <c r="A470" s="128" t="s">
        <v>1008</v>
      </c>
      <c r="B470" s="139"/>
      <c r="C470" s="140"/>
      <c r="D470" s="221"/>
      <c r="E470" s="179"/>
      <c r="F470" s="180"/>
    </row>
    <row r="471" spans="1:9" ht="12" hidden="1" customHeight="1" outlineLevel="1" x14ac:dyDescent="0.2">
      <c r="A471" s="31" t="s">
        <v>1009</v>
      </c>
      <c r="B471" s="38" t="s">
        <v>1010</v>
      </c>
      <c r="C471" s="47" t="s">
        <v>1011</v>
      </c>
      <c r="D471" s="121"/>
      <c r="E471" s="42">
        <v>4.5999999999999996</v>
      </c>
      <c r="F471" s="40" t="s">
        <v>659</v>
      </c>
      <c r="G471" s="166">
        <f t="shared" ref="G471:G479" si="52">E471*$G$1</f>
        <v>174.79999999999998</v>
      </c>
      <c r="H471" s="166">
        <f t="shared" ref="H471:H479" si="53">G471*($H$1+1)</f>
        <v>227.23999999999998</v>
      </c>
      <c r="I471" s="256">
        <f t="shared" ref="I471:I479" si="54">D471*H471</f>
        <v>0</v>
      </c>
    </row>
    <row r="472" spans="1:9" ht="12" hidden="1" customHeight="1" outlineLevel="1" x14ac:dyDescent="0.2">
      <c r="A472" s="31" t="s">
        <v>1009</v>
      </c>
      <c r="B472" s="38">
        <v>601</v>
      </c>
      <c r="C472" s="47" t="s">
        <v>1012</v>
      </c>
      <c r="D472" s="121"/>
      <c r="E472" s="42">
        <v>3.5</v>
      </c>
      <c r="F472" s="40" t="s">
        <v>659</v>
      </c>
      <c r="G472" s="166">
        <f t="shared" si="52"/>
        <v>133</v>
      </c>
      <c r="H472" s="166">
        <f t="shared" si="53"/>
        <v>172.9</v>
      </c>
      <c r="I472" s="256">
        <f t="shared" si="54"/>
        <v>0</v>
      </c>
    </row>
    <row r="473" spans="1:9" ht="12" hidden="1" customHeight="1" outlineLevel="1" x14ac:dyDescent="0.2">
      <c r="A473" s="31" t="s">
        <v>1009</v>
      </c>
      <c r="B473" s="38" t="s">
        <v>1013</v>
      </c>
      <c r="C473" s="47" t="s">
        <v>1014</v>
      </c>
      <c r="D473" s="121"/>
      <c r="E473" s="42">
        <v>45</v>
      </c>
      <c r="F473" s="40" t="s">
        <v>659</v>
      </c>
      <c r="G473" s="166">
        <f t="shared" si="52"/>
        <v>1710</v>
      </c>
      <c r="H473" s="166">
        <f t="shared" si="53"/>
        <v>2223</v>
      </c>
      <c r="I473" s="256">
        <f t="shared" si="54"/>
        <v>0</v>
      </c>
    </row>
    <row r="474" spans="1:9" ht="12" hidden="1" customHeight="1" outlineLevel="1" x14ac:dyDescent="0.2">
      <c r="A474" s="31" t="s">
        <v>1015</v>
      </c>
      <c r="B474" s="38" t="s">
        <v>131</v>
      </c>
      <c r="C474" s="47" t="s">
        <v>1997</v>
      </c>
      <c r="D474" s="121"/>
      <c r="E474" s="40">
        <v>22</v>
      </c>
      <c r="F474" s="40" t="s">
        <v>659</v>
      </c>
      <c r="G474" s="166">
        <f t="shared" si="52"/>
        <v>836</v>
      </c>
      <c r="H474" s="166">
        <f t="shared" si="53"/>
        <v>1086.8</v>
      </c>
      <c r="I474" s="256">
        <f t="shared" si="54"/>
        <v>0</v>
      </c>
    </row>
    <row r="475" spans="1:9" ht="12" hidden="1" customHeight="1" outlineLevel="1" x14ac:dyDescent="0.2">
      <c r="A475" s="31" t="s">
        <v>1015</v>
      </c>
      <c r="B475" s="38" t="s">
        <v>1998</v>
      </c>
      <c r="C475" s="47" t="s">
        <v>168</v>
      </c>
      <c r="D475" s="121"/>
      <c r="E475" s="40">
        <v>21</v>
      </c>
      <c r="F475" s="40" t="s">
        <v>659</v>
      </c>
      <c r="G475" s="166">
        <f t="shared" si="52"/>
        <v>798</v>
      </c>
      <c r="H475" s="166">
        <f t="shared" si="53"/>
        <v>1037.4000000000001</v>
      </c>
      <c r="I475" s="256">
        <f t="shared" si="54"/>
        <v>0</v>
      </c>
    </row>
    <row r="476" spans="1:9" ht="12" hidden="1" customHeight="1" outlineLevel="1" x14ac:dyDescent="0.2">
      <c r="A476" s="31" t="s">
        <v>2316</v>
      </c>
      <c r="B476" s="38" t="s">
        <v>2317</v>
      </c>
      <c r="C476" s="47" t="s">
        <v>2318</v>
      </c>
      <c r="D476" s="121"/>
      <c r="E476" s="40">
        <v>0.22</v>
      </c>
      <c r="F476" s="40" t="s">
        <v>659</v>
      </c>
      <c r="G476" s="166">
        <f t="shared" si="52"/>
        <v>8.36</v>
      </c>
      <c r="H476" s="166">
        <f t="shared" si="53"/>
        <v>10.868</v>
      </c>
      <c r="I476" s="256">
        <f t="shared" si="54"/>
        <v>0</v>
      </c>
    </row>
    <row r="477" spans="1:9" ht="12" hidden="1" customHeight="1" outlineLevel="1" x14ac:dyDescent="0.2">
      <c r="A477" s="31" t="s">
        <v>2316</v>
      </c>
      <c r="B477" s="38" t="s">
        <v>132</v>
      </c>
      <c r="C477" s="47" t="s">
        <v>3646</v>
      </c>
      <c r="D477" s="121"/>
      <c r="E477" s="40">
        <v>0.13</v>
      </c>
      <c r="F477" s="40" t="s">
        <v>659</v>
      </c>
      <c r="G477" s="166">
        <f t="shared" si="52"/>
        <v>4.9400000000000004</v>
      </c>
      <c r="H477" s="166">
        <f t="shared" si="53"/>
        <v>6.4220000000000006</v>
      </c>
      <c r="I477" s="256">
        <f t="shared" si="54"/>
        <v>0</v>
      </c>
    </row>
    <row r="478" spans="1:9" ht="12" hidden="1" customHeight="1" outlineLevel="1" x14ac:dyDescent="0.2">
      <c r="A478" s="31" t="s">
        <v>2316</v>
      </c>
      <c r="B478" s="38" t="s">
        <v>3647</v>
      </c>
      <c r="C478" s="47" t="s">
        <v>3648</v>
      </c>
      <c r="D478" s="121"/>
      <c r="E478" s="40">
        <v>7.0000000000000007E-2</v>
      </c>
      <c r="F478" s="40" t="s">
        <v>659</v>
      </c>
      <c r="G478" s="166">
        <f t="shared" si="52"/>
        <v>2.66</v>
      </c>
      <c r="H478" s="166">
        <f t="shared" si="53"/>
        <v>3.4580000000000002</v>
      </c>
      <c r="I478" s="256">
        <f t="shared" si="54"/>
        <v>0</v>
      </c>
    </row>
    <row r="479" spans="1:9" ht="12" hidden="1" customHeight="1" outlineLevel="1" x14ac:dyDescent="0.2">
      <c r="A479" s="31" t="s">
        <v>2316</v>
      </c>
      <c r="B479" s="38" t="s">
        <v>3649</v>
      </c>
      <c r="C479" s="47" t="s">
        <v>2319</v>
      </c>
      <c r="D479" s="121"/>
      <c r="E479" s="40">
        <v>0.04</v>
      </c>
      <c r="F479" s="40" t="s">
        <v>659</v>
      </c>
      <c r="G479" s="166">
        <f t="shared" si="52"/>
        <v>1.52</v>
      </c>
      <c r="H479" s="166">
        <f t="shared" si="53"/>
        <v>1.9760000000000002</v>
      </c>
      <c r="I479" s="256">
        <f t="shared" si="54"/>
        <v>0</v>
      </c>
    </row>
    <row r="480" spans="1:9" ht="12" customHeight="1" collapsed="1" x14ac:dyDescent="0.25">
      <c r="A480" s="125" t="s">
        <v>2366</v>
      </c>
      <c r="B480" s="129"/>
      <c r="C480" s="138"/>
      <c r="D480" s="206"/>
      <c r="E480" s="179"/>
      <c r="F480" s="180"/>
    </row>
    <row r="481" spans="1:9" ht="12" hidden="1" customHeight="1" outlineLevel="1" x14ac:dyDescent="0.2">
      <c r="A481" s="31" t="s">
        <v>2367</v>
      </c>
      <c r="B481" s="38" t="s">
        <v>2370</v>
      </c>
      <c r="C481" s="64" t="s">
        <v>2770</v>
      </c>
      <c r="D481" s="230"/>
      <c r="E481" s="56">
        <v>28</v>
      </c>
      <c r="F481" s="40" t="s">
        <v>4209</v>
      </c>
      <c r="G481" s="166">
        <f t="shared" ref="G481:G513" si="55">E481*$G$1</f>
        <v>1064</v>
      </c>
      <c r="H481" s="166">
        <f t="shared" ref="H481:H513" si="56">G481*($H$1+1)</f>
        <v>1383.2</v>
      </c>
      <c r="I481" s="256">
        <f t="shared" ref="I481:I513" si="57">D481*H481</f>
        <v>0</v>
      </c>
    </row>
    <row r="482" spans="1:9" ht="12" hidden="1" customHeight="1" outlineLevel="1" x14ac:dyDescent="0.2">
      <c r="A482" s="31" t="s">
        <v>2367</v>
      </c>
      <c r="B482" s="38">
        <v>600</v>
      </c>
      <c r="C482" s="64" t="s">
        <v>2371</v>
      </c>
      <c r="D482" s="230"/>
      <c r="E482" s="56">
        <v>28</v>
      </c>
      <c r="F482" s="40" t="s">
        <v>4209</v>
      </c>
      <c r="G482" s="166">
        <f t="shared" si="55"/>
        <v>1064</v>
      </c>
      <c r="H482" s="166">
        <f t="shared" si="56"/>
        <v>1383.2</v>
      </c>
      <c r="I482" s="256">
        <f t="shared" si="57"/>
        <v>0</v>
      </c>
    </row>
    <row r="483" spans="1:9" ht="12" hidden="1" customHeight="1" outlineLevel="1" x14ac:dyDescent="0.2">
      <c r="A483" s="31" t="s">
        <v>2367</v>
      </c>
      <c r="B483" s="38">
        <v>600</v>
      </c>
      <c r="C483" s="64" t="s">
        <v>2372</v>
      </c>
      <c r="D483" s="230"/>
      <c r="E483" s="56">
        <v>48</v>
      </c>
      <c r="F483" s="40" t="s">
        <v>4209</v>
      </c>
      <c r="G483" s="166">
        <f t="shared" si="55"/>
        <v>1824</v>
      </c>
      <c r="H483" s="166">
        <f t="shared" si="56"/>
        <v>2371.2000000000003</v>
      </c>
      <c r="I483" s="256">
        <f t="shared" si="57"/>
        <v>0</v>
      </c>
    </row>
    <row r="484" spans="1:9" ht="12" hidden="1" customHeight="1" outlineLevel="1" x14ac:dyDescent="0.2">
      <c r="A484" s="31" t="s">
        <v>2367</v>
      </c>
      <c r="B484" s="38">
        <v>600</v>
      </c>
      <c r="C484" s="64" t="s">
        <v>2368</v>
      </c>
      <c r="D484" s="230"/>
      <c r="E484" s="56">
        <v>42.9</v>
      </c>
      <c r="F484" s="40" t="s">
        <v>4209</v>
      </c>
      <c r="G484" s="166">
        <f t="shared" si="55"/>
        <v>1630.2</v>
      </c>
      <c r="H484" s="166">
        <f t="shared" si="56"/>
        <v>2119.2600000000002</v>
      </c>
      <c r="I484" s="256">
        <f t="shared" si="57"/>
        <v>0</v>
      </c>
    </row>
    <row r="485" spans="1:9" ht="12" hidden="1" customHeight="1" outlineLevel="1" x14ac:dyDescent="0.2">
      <c r="A485" s="31" t="s">
        <v>2367</v>
      </c>
      <c r="B485" s="38">
        <v>600</v>
      </c>
      <c r="C485" s="64" t="s">
        <v>2369</v>
      </c>
      <c r="D485" s="230"/>
      <c r="E485" s="56">
        <v>32</v>
      </c>
      <c r="F485" s="40" t="s">
        <v>4209</v>
      </c>
      <c r="G485" s="166">
        <f t="shared" si="55"/>
        <v>1216</v>
      </c>
      <c r="H485" s="166">
        <f t="shared" si="56"/>
        <v>1580.8</v>
      </c>
      <c r="I485" s="256">
        <f t="shared" si="57"/>
        <v>0</v>
      </c>
    </row>
    <row r="486" spans="1:9" ht="12" hidden="1" customHeight="1" outlineLevel="1" x14ac:dyDescent="0.2">
      <c r="A486" s="31" t="s">
        <v>2367</v>
      </c>
      <c r="B486" s="38">
        <v>130</v>
      </c>
      <c r="C486" s="64" t="s">
        <v>4148</v>
      </c>
      <c r="D486" s="230"/>
      <c r="E486" s="56">
        <v>58</v>
      </c>
      <c r="F486" s="40" t="s">
        <v>4209</v>
      </c>
      <c r="G486" s="166">
        <f t="shared" si="55"/>
        <v>2204</v>
      </c>
      <c r="H486" s="166">
        <f t="shared" si="56"/>
        <v>2865.2000000000003</v>
      </c>
      <c r="I486" s="256">
        <f t="shared" si="57"/>
        <v>0</v>
      </c>
    </row>
    <row r="487" spans="1:9" ht="12" hidden="1" customHeight="1" outlineLevel="1" x14ac:dyDescent="0.2">
      <c r="A487" s="31" t="s">
        <v>2367</v>
      </c>
      <c r="B487" s="38">
        <v>628</v>
      </c>
      <c r="C487" s="64" t="s">
        <v>2373</v>
      </c>
      <c r="D487" s="230"/>
      <c r="E487" s="56">
        <v>69</v>
      </c>
      <c r="F487" s="40" t="s">
        <v>4209</v>
      </c>
      <c r="G487" s="166">
        <f t="shared" si="55"/>
        <v>2622</v>
      </c>
      <c r="H487" s="166">
        <f t="shared" si="56"/>
        <v>3408.6</v>
      </c>
      <c r="I487" s="256">
        <f t="shared" si="57"/>
        <v>0</v>
      </c>
    </row>
    <row r="488" spans="1:9" ht="12" hidden="1" customHeight="1" outlineLevel="1" x14ac:dyDescent="0.2">
      <c r="A488" s="31" t="s">
        <v>2375</v>
      </c>
      <c r="B488" s="38">
        <v>608</v>
      </c>
      <c r="C488" s="64" t="s">
        <v>2374</v>
      </c>
      <c r="D488" s="230"/>
      <c r="E488" s="56">
        <v>39</v>
      </c>
      <c r="F488" s="40" t="s">
        <v>4209</v>
      </c>
      <c r="G488" s="166">
        <f t="shared" si="55"/>
        <v>1482</v>
      </c>
      <c r="H488" s="166">
        <f t="shared" si="56"/>
        <v>1926.6000000000001</v>
      </c>
      <c r="I488" s="256">
        <f t="shared" si="57"/>
        <v>0</v>
      </c>
    </row>
    <row r="489" spans="1:9" ht="12" hidden="1" customHeight="1" outlineLevel="1" x14ac:dyDescent="0.2">
      <c r="A489" s="31" t="s">
        <v>2375</v>
      </c>
      <c r="B489" s="38">
        <v>810</v>
      </c>
      <c r="C489" s="64" t="s">
        <v>2376</v>
      </c>
      <c r="D489" s="230"/>
      <c r="E489" s="56">
        <v>28</v>
      </c>
      <c r="F489" s="40" t="s">
        <v>659</v>
      </c>
      <c r="G489" s="166">
        <f t="shared" si="55"/>
        <v>1064</v>
      </c>
      <c r="H489" s="166">
        <f t="shared" si="56"/>
        <v>1383.2</v>
      </c>
      <c r="I489" s="256">
        <f t="shared" si="57"/>
        <v>0</v>
      </c>
    </row>
    <row r="490" spans="1:9" ht="12" hidden="1" customHeight="1" outlineLevel="1" x14ac:dyDescent="0.2">
      <c r="A490" s="31" t="s">
        <v>2375</v>
      </c>
      <c r="B490" s="38">
        <v>810</v>
      </c>
      <c r="C490" s="64" t="s">
        <v>2377</v>
      </c>
      <c r="D490" s="230"/>
      <c r="E490" s="56">
        <v>27</v>
      </c>
      <c r="F490" s="40" t="s">
        <v>659</v>
      </c>
      <c r="G490" s="166">
        <f t="shared" si="55"/>
        <v>1026</v>
      </c>
      <c r="H490" s="166">
        <f t="shared" si="56"/>
        <v>1333.8</v>
      </c>
      <c r="I490" s="256">
        <f t="shared" si="57"/>
        <v>0</v>
      </c>
    </row>
    <row r="491" spans="1:9" ht="12" hidden="1" customHeight="1" outlineLevel="1" x14ac:dyDescent="0.2">
      <c r="A491" s="31" t="s">
        <v>2375</v>
      </c>
      <c r="B491" s="38">
        <v>814</v>
      </c>
      <c r="C491" s="64" t="s">
        <v>2320</v>
      </c>
      <c r="D491" s="230"/>
      <c r="E491" s="56">
        <v>54</v>
      </c>
      <c r="F491" s="40" t="s">
        <v>659</v>
      </c>
      <c r="G491" s="166">
        <f t="shared" si="55"/>
        <v>2052</v>
      </c>
      <c r="H491" s="166">
        <f t="shared" si="56"/>
        <v>2667.6</v>
      </c>
      <c r="I491" s="256">
        <f t="shared" si="57"/>
        <v>0</v>
      </c>
    </row>
    <row r="492" spans="1:9" ht="12" hidden="1" customHeight="1" outlineLevel="1" x14ac:dyDescent="0.2">
      <c r="A492" s="31" t="s">
        <v>4149</v>
      </c>
      <c r="B492" s="38">
        <v>402</v>
      </c>
      <c r="C492" s="64" t="s">
        <v>4150</v>
      </c>
      <c r="D492" s="230"/>
      <c r="E492" s="56">
        <v>28.5</v>
      </c>
      <c r="F492" s="40" t="s">
        <v>659</v>
      </c>
      <c r="G492" s="166">
        <f t="shared" si="55"/>
        <v>1083</v>
      </c>
      <c r="H492" s="166">
        <f t="shared" si="56"/>
        <v>1407.9</v>
      </c>
      <c r="I492" s="256">
        <f t="shared" si="57"/>
        <v>0</v>
      </c>
    </row>
    <row r="493" spans="1:9" ht="12" hidden="1" customHeight="1" outlineLevel="1" x14ac:dyDescent="0.2">
      <c r="A493" s="31" t="s">
        <v>4149</v>
      </c>
      <c r="B493" s="38" t="s">
        <v>4162</v>
      </c>
      <c r="C493" s="64" t="s">
        <v>4163</v>
      </c>
      <c r="D493" s="230"/>
      <c r="E493" s="56">
        <v>34.6</v>
      </c>
      <c r="F493" s="40" t="s">
        <v>659</v>
      </c>
      <c r="G493" s="166">
        <f t="shared" si="55"/>
        <v>1314.8</v>
      </c>
      <c r="H493" s="166">
        <f t="shared" si="56"/>
        <v>1709.24</v>
      </c>
      <c r="I493" s="256">
        <f t="shared" si="57"/>
        <v>0</v>
      </c>
    </row>
    <row r="494" spans="1:9" ht="12" hidden="1" customHeight="1" outlineLevel="1" x14ac:dyDescent="0.2">
      <c r="A494" s="31" t="s">
        <v>4149</v>
      </c>
      <c r="B494" s="38">
        <v>412</v>
      </c>
      <c r="C494" s="64" t="s">
        <v>4151</v>
      </c>
      <c r="D494" s="230"/>
      <c r="E494" s="56">
        <v>27.5</v>
      </c>
      <c r="F494" s="40" t="s">
        <v>659</v>
      </c>
      <c r="G494" s="166">
        <f t="shared" si="55"/>
        <v>1045</v>
      </c>
      <c r="H494" s="166">
        <f t="shared" si="56"/>
        <v>1358.5</v>
      </c>
      <c r="I494" s="256">
        <f t="shared" si="57"/>
        <v>0</v>
      </c>
    </row>
    <row r="495" spans="1:9" ht="12" hidden="1" customHeight="1" outlineLevel="1" x14ac:dyDescent="0.2">
      <c r="A495" s="31" t="s">
        <v>2771</v>
      </c>
      <c r="B495" s="38" t="s">
        <v>4152</v>
      </c>
      <c r="C495" s="64" t="s">
        <v>176</v>
      </c>
      <c r="D495" s="230"/>
      <c r="E495" s="56">
        <v>10</v>
      </c>
      <c r="F495" s="40" t="s">
        <v>659</v>
      </c>
      <c r="G495" s="166">
        <f t="shared" si="55"/>
        <v>380</v>
      </c>
      <c r="H495" s="166">
        <f t="shared" si="56"/>
        <v>494</v>
      </c>
      <c r="I495" s="256">
        <f t="shared" si="57"/>
        <v>0</v>
      </c>
    </row>
    <row r="496" spans="1:9" ht="12" hidden="1" customHeight="1" outlineLevel="1" x14ac:dyDescent="0.2">
      <c r="A496" s="31" t="s">
        <v>2771</v>
      </c>
      <c r="B496" s="38" t="s">
        <v>4153</v>
      </c>
      <c r="C496" s="64" t="s">
        <v>177</v>
      </c>
      <c r="D496" s="230"/>
      <c r="E496" s="56">
        <v>17</v>
      </c>
      <c r="F496" s="40" t="s">
        <v>659</v>
      </c>
      <c r="G496" s="166">
        <f t="shared" si="55"/>
        <v>646</v>
      </c>
      <c r="H496" s="166">
        <f t="shared" si="56"/>
        <v>839.80000000000007</v>
      </c>
      <c r="I496" s="256">
        <f t="shared" si="57"/>
        <v>0</v>
      </c>
    </row>
    <row r="497" spans="1:9" ht="12" hidden="1" customHeight="1" outlineLevel="1" x14ac:dyDescent="0.2">
      <c r="A497" s="31" t="s">
        <v>4156</v>
      </c>
      <c r="B497" s="38">
        <v>602</v>
      </c>
      <c r="C497" s="64" t="s">
        <v>4159</v>
      </c>
      <c r="D497" s="230"/>
      <c r="E497" s="56">
        <v>33</v>
      </c>
      <c r="F497" s="40" t="s">
        <v>4209</v>
      </c>
      <c r="G497" s="166">
        <f t="shared" si="55"/>
        <v>1254</v>
      </c>
      <c r="H497" s="166">
        <f t="shared" si="56"/>
        <v>1630.2</v>
      </c>
      <c r="I497" s="256">
        <f t="shared" si="57"/>
        <v>0</v>
      </c>
    </row>
    <row r="498" spans="1:9" ht="12" hidden="1" customHeight="1" outlineLevel="1" x14ac:dyDescent="0.2">
      <c r="A498" s="31" t="s">
        <v>4156</v>
      </c>
      <c r="B498" s="38" t="s">
        <v>4160</v>
      </c>
      <c r="C498" s="64" t="s">
        <v>4161</v>
      </c>
      <c r="D498" s="230"/>
      <c r="E498" s="56">
        <v>12</v>
      </c>
      <c r="F498" s="40" t="s">
        <v>659</v>
      </c>
      <c r="G498" s="166">
        <f t="shared" si="55"/>
        <v>456</v>
      </c>
      <c r="H498" s="166">
        <f t="shared" si="56"/>
        <v>592.80000000000007</v>
      </c>
      <c r="I498" s="256">
        <f t="shared" si="57"/>
        <v>0</v>
      </c>
    </row>
    <row r="499" spans="1:9" ht="12" hidden="1" customHeight="1" outlineLevel="1" x14ac:dyDescent="0.2">
      <c r="A499" s="31" t="s">
        <v>4156</v>
      </c>
      <c r="B499" s="38" t="s">
        <v>4154</v>
      </c>
      <c r="C499" s="64" t="s">
        <v>4155</v>
      </c>
      <c r="D499" s="230"/>
      <c r="E499" s="56">
        <v>24</v>
      </c>
      <c r="F499" s="40" t="s">
        <v>659</v>
      </c>
      <c r="G499" s="166">
        <f t="shared" si="55"/>
        <v>912</v>
      </c>
      <c r="H499" s="166">
        <f t="shared" si="56"/>
        <v>1185.6000000000001</v>
      </c>
      <c r="I499" s="256">
        <f t="shared" si="57"/>
        <v>0</v>
      </c>
    </row>
    <row r="500" spans="1:9" ht="12" hidden="1" customHeight="1" outlineLevel="1" x14ac:dyDescent="0.2">
      <c r="A500" s="31" t="s">
        <v>4156</v>
      </c>
      <c r="B500" s="65" t="s">
        <v>4158</v>
      </c>
      <c r="C500" s="64" t="s">
        <v>3224</v>
      </c>
      <c r="D500" s="230"/>
      <c r="E500" s="56">
        <v>9.94</v>
      </c>
      <c r="F500" s="40" t="s">
        <v>659</v>
      </c>
      <c r="G500" s="166">
        <f t="shared" si="55"/>
        <v>377.71999999999997</v>
      </c>
      <c r="H500" s="166">
        <f t="shared" si="56"/>
        <v>491.036</v>
      </c>
      <c r="I500" s="256">
        <f t="shared" si="57"/>
        <v>0</v>
      </c>
    </row>
    <row r="501" spans="1:9" ht="12" hidden="1" customHeight="1" outlineLevel="1" x14ac:dyDescent="0.2">
      <c r="A501" s="31" t="s">
        <v>4156</v>
      </c>
      <c r="B501" s="65" t="s">
        <v>4157</v>
      </c>
      <c r="C501" s="64" t="s">
        <v>3225</v>
      </c>
      <c r="D501" s="230"/>
      <c r="E501" s="56">
        <v>10.84</v>
      </c>
      <c r="F501" s="40" t="s">
        <v>659</v>
      </c>
      <c r="G501" s="166">
        <f t="shared" si="55"/>
        <v>411.92</v>
      </c>
      <c r="H501" s="166">
        <f t="shared" si="56"/>
        <v>535.49600000000009</v>
      </c>
      <c r="I501" s="256">
        <f t="shared" si="57"/>
        <v>0</v>
      </c>
    </row>
    <row r="502" spans="1:9" ht="12" hidden="1" customHeight="1" outlineLevel="1" x14ac:dyDescent="0.2">
      <c r="A502" s="31" t="s">
        <v>4164</v>
      </c>
      <c r="B502" s="65" t="s">
        <v>244</v>
      </c>
      <c r="C502" s="64" t="s">
        <v>4170</v>
      </c>
      <c r="D502" s="230"/>
      <c r="E502" s="56">
        <v>66</v>
      </c>
      <c r="F502" s="40" t="s">
        <v>4209</v>
      </c>
      <c r="G502" s="166">
        <f t="shared" si="55"/>
        <v>2508</v>
      </c>
      <c r="H502" s="166">
        <f t="shared" si="56"/>
        <v>3260.4</v>
      </c>
      <c r="I502" s="256">
        <f t="shared" si="57"/>
        <v>0</v>
      </c>
    </row>
    <row r="503" spans="1:9" ht="12" hidden="1" customHeight="1" outlineLevel="1" x14ac:dyDescent="0.2">
      <c r="A503" s="31" t="s">
        <v>4164</v>
      </c>
      <c r="B503" s="65" t="s">
        <v>4168</v>
      </c>
      <c r="C503" s="64" t="s">
        <v>4169</v>
      </c>
      <c r="D503" s="230"/>
      <c r="E503" s="56">
        <v>69</v>
      </c>
      <c r="F503" s="40" t="s">
        <v>4209</v>
      </c>
      <c r="G503" s="166">
        <f t="shared" si="55"/>
        <v>2622</v>
      </c>
      <c r="H503" s="166">
        <f t="shared" si="56"/>
        <v>3408.6</v>
      </c>
      <c r="I503" s="256">
        <f t="shared" si="57"/>
        <v>0</v>
      </c>
    </row>
    <row r="504" spans="1:9" ht="12" hidden="1" customHeight="1" outlineLevel="1" x14ac:dyDescent="0.2">
      <c r="A504" s="31" t="s">
        <v>4164</v>
      </c>
      <c r="B504" s="65" t="s">
        <v>4171</v>
      </c>
      <c r="C504" s="64" t="s">
        <v>4172</v>
      </c>
      <c r="D504" s="230"/>
      <c r="E504" s="56">
        <v>69</v>
      </c>
      <c r="F504" s="40" t="s">
        <v>4209</v>
      </c>
      <c r="G504" s="166">
        <f t="shared" si="55"/>
        <v>2622</v>
      </c>
      <c r="H504" s="166">
        <f t="shared" si="56"/>
        <v>3408.6</v>
      </c>
      <c r="I504" s="256">
        <f t="shared" si="57"/>
        <v>0</v>
      </c>
    </row>
    <row r="505" spans="1:9" ht="12" hidden="1" customHeight="1" outlineLevel="1" x14ac:dyDescent="0.2">
      <c r="A505" s="31" t="s">
        <v>4164</v>
      </c>
      <c r="B505" s="65" t="s">
        <v>245</v>
      </c>
      <c r="C505" s="64" t="s">
        <v>3226</v>
      </c>
      <c r="D505" s="230"/>
      <c r="E505" s="56">
        <v>78</v>
      </c>
      <c r="F505" s="40" t="s">
        <v>4209</v>
      </c>
      <c r="G505" s="166">
        <f t="shared" si="55"/>
        <v>2964</v>
      </c>
      <c r="H505" s="166">
        <f t="shared" si="56"/>
        <v>3853.2000000000003</v>
      </c>
      <c r="I505" s="256">
        <f t="shared" si="57"/>
        <v>0</v>
      </c>
    </row>
    <row r="506" spans="1:9" ht="12" hidden="1" customHeight="1" outlineLevel="1" x14ac:dyDescent="0.2">
      <c r="A506" s="31" t="s">
        <v>4164</v>
      </c>
      <c r="B506" s="65" t="s">
        <v>4173</v>
      </c>
      <c r="C506" s="64" t="s">
        <v>3861</v>
      </c>
      <c r="D506" s="230"/>
      <c r="E506" s="56">
        <v>56.15</v>
      </c>
      <c r="F506" s="40" t="s">
        <v>4209</v>
      </c>
      <c r="G506" s="166">
        <f t="shared" si="55"/>
        <v>2133.6999999999998</v>
      </c>
      <c r="H506" s="166">
        <f t="shared" si="56"/>
        <v>2773.81</v>
      </c>
      <c r="I506" s="256">
        <f t="shared" si="57"/>
        <v>0</v>
      </c>
    </row>
    <row r="507" spans="1:9" ht="12" hidden="1" customHeight="1" outlineLevel="1" x14ac:dyDescent="0.2">
      <c r="A507" s="31" t="s">
        <v>4164</v>
      </c>
      <c r="B507" s="65" t="s">
        <v>3862</v>
      </c>
      <c r="C507" s="64" t="s">
        <v>2479</v>
      </c>
      <c r="D507" s="230"/>
      <c r="E507" s="56">
        <v>59.8</v>
      </c>
      <c r="F507" s="40" t="s">
        <v>4209</v>
      </c>
      <c r="G507" s="166">
        <f t="shared" si="55"/>
        <v>2272.4</v>
      </c>
      <c r="H507" s="166">
        <f t="shared" si="56"/>
        <v>2954.1200000000003</v>
      </c>
      <c r="I507" s="256">
        <f t="shared" si="57"/>
        <v>0</v>
      </c>
    </row>
    <row r="508" spans="1:9" ht="12" hidden="1" customHeight="1" outlineLevel="1" x14ac:dyDescent="0.2">
      <c r="A508" s="31" t="s">
        <v>4164</v>
      </c>
      <c r="B508" s="65" t="s">
        <v>4165</v>
      </c>
      <c r="C508" s="64" t="s">
        <v>4166</v>
      </c>
      <c r="D508" s="230"/>
      <c r="E508" s="56">
        <v>30</v>
      </c>
      <c r="F508" s="40" t="s">
        <v>659</v>
      </c>
      <c r="G508" s="166">
        <f t="shared" si="55"/>
        <v>1140</v>
      </c>
      <c r="H508" s="166">
        <f t="shared" si="56"/>
        <v>1482</v>
      </c>
      <c r="I508" s="256">
        <f t="shared" si="57"/>
        <v>0</v>
      </c>
    </row>
    <row r="509" spans="1:9" ht="12" hidden="1" customHeight="1" outlineLevel="1" x14ac:dyDescent="0.2">
      <c r="A509" s="31" t="s">
        <v>2484</v>
      </c>
      <c r="B509" s="65" t="s">
        <v>4167</v>
      </c>
      <c r="C509" s="64" t="s">
        <v>3227</v>
      </c>
      <c r="D509" s="230"/>
      <c r="E509" s="56">
        <v>51.85</v>
      </c>
      <c r="F509" s="40" t="s">
        <v>4209</v>
      </c>
      <c r="G509" s="166">
        <f t="shared" si="55"/>
        <v>1970.3</v>
      </c>
      <c r="H509" s="166">
        <f t="shared" si="56"/>
        <v>2561.39</v>
      </c>
      <c r="I509" s="256">
        <f t="shared" si="57"/>
        <v>0</v>
      </c>
    </row>
    <row r="510" spans="1:9" ht="12" hidden="1" customHeight="1" outlineLevel="1" x14ac:dyDescent="0.2">
      <c r="A510" s="31" t="s">
        <v>2484</v>
      </c>
      <c r="B510" s="38" t="s">
        <v>2480</v>
      </c>
      <c r="C510" s="64" t="s">
        <v>2481</v>
      </c>
      <c r="D510" s="230"/>
      <c r="E510" s="56">
        <v>6.76</v>
      </c>
      <c r="F510" s="40" t="s">
        <v>659</v>
      </c>
      <c r="G510" s="166">
        <f t="shared" si="55"/>
        <v>256.88</v>
      </c>
      <c r="H510" s="166">
        <f t="shared" si="56"/>
        <v>333.94400000000002</v>
      </c>
      <c r="I510" s="256">
        <f t="shared" si="57"/>
        <v>0</v>
      </c>
    </row>
    <row r="511" spans="1:9" ht="12" hidden="1" customHeight="1" outlineLevel="1" x14ac:dyDescent="0.2">
      <c r="A511" s="31" t="s">
        <v>2484</v>
      </c>
      <c r="B511" s="38" t="s">
        <v>2482</v>
      </c>
      <c r="C511" s="64" t="s">
        <v>2483</v>
      </c>
      <c r="D511" s="230"/>
      <c r="E511" s="56">
        <v>9.31</v>
      </c>
      <c r="F511" s="40" t="s">
        <v>659</v>
      </c>
      <c r="G511" s="166">
        <f t="shared" si="55"/>
        <v>353.78000000000003</v>
      </c>
      <c r="H511" s="166">
        <f t="shared" si="56"/>
        <v>459.91400000000004</v>
      </c>
      <c r="I511" s="256">
        <f t="shared" si="57"/>
        <v>0</v>
      </c>
    </row>
    <row r="512" spans="1:9" ht="12" hidden="1" customHeight="1" outlineLevel="1" x14ac:dyDescent="0.2">
      <c r="A512" s="31" t="s">
        <v>2484</v>
      </c>
      <c r="B512" s="65" t="s">
        <v>2485</v>
      </c>
      <c r="C512" s="64" t="s">
        <v>3228</v>
      </c>
      <c r="D512" s="230"/>
      <c r="E512" s="56">
        <v>6.8</v>
      </c>
      <c r="F512" s="40" t="s">
        <v>4209</v>
      </c>
      <c r="G512" s="166">
        <f t="shared" si="55"/>
        <v>258.39999999999998</v>
      </c>
      <c r="H512" s="166">
        <f t="shared" si="56"/>
        <v>335.91999999999996</v>
      </c>
      <c r="I512" s="256">
        <f t="shared" si="57"/>
        <v>0</v>
      </c>
    </row>
    <row r="513" spans="1:9" ht="12" hidden="1" customHeight="1" outlineLevel="1" x14ac:dyDescent="0.2">
      <c r="A513" s="31" t="s">
        <v>2484</v>
      </c>
      <c r="B513" s="65" t="s">
        <v>2486</v>
      </c>
      <c r="C513" s="64" t="s">
        <v>3229</v>
      </c>
      <c r="D513" s="230"/>
      <c r="E513" s="56">
        <v>5.3</v>
      </c>
      <c r="F513" s="40" t="s">
        <v>4209</v>
      </c>
      <c r="G513" s="166">
        <f t="shared" si="55"/>
        <v>201.4</v>
      </c>
      <c r="H513" s="166">
        <f t="shared" si="56"/>
        <v>261.82</v>
      </c>
      <c r="I513" s="256">
        <f t="shared" si="57"/>
        <v>0</v>
      </c>
    </row>
    <row r="514" spans="1:9" ht="12" customHeight="1" collapsed="1" x14ac:dyDescent="0.25">
      <c r="A514" s="125" t="s">
        <v>3230</v>
      </c>
      <c r="B514" s="129"/>
      <c r="C514" s="138"/>
      <c r="D514" s="206"/>
      <c r="E514" s="179"/>
      <c r="F514" s="180"/>
    </row>
    <row r="515" spans="1:9" ht="12" hidden="1" customHeight="1" outlineLevel="1" x14ac:dyDescent="0.2">
      <c r="A515" s="31" t="s">
        <v>2487</v>
      </c>
      <c r="B515" s="38" t="s">
        <v>246</v>
      </c>
      <c r="C515" s="64" t="s">
        <v>2488</v>
      </c>
      <c r="D515" s="230"/>
      <c r="E515" s="40">
        <v>45</v>
      </c>
      <c r="F515" s="40" t="s">
        <v>659</v>
      </c>
      <c r="G515" s="166">
        <f t="shared" ref="G515:G524" si="58">E515*$G$1</f>
        <v>1710</v>
      </c>
      <c r="H515" s="166">
        <f t="shared" ref="H515:H524" si="59">G515*($H$1+1)</f>
        <v>2223</v>
      </c>
      <c r="I515" s="256">
        <f t="shared" ref="I515:I524" si="60">D515*H515</f>
        <v>0</v>
      </c>
    </row>
    <row r="516" spans="1:9" ht="12" hidden="1" customHeight="1" outlineLevel="1" x14ac:dyDescent="0.2">
      <c r="A516" s="31" t="s">
        <v>2487</v>
      </c>
      <c r="B516" s="38" t="s">
        <v>2489</v>
      </c>
      <c r="C516" s="64" t="s">
        <v>2490</v>
      </c>
      <c r="D516" s="230"/>
      <c r="E516" s="40">
        <v>45</v>
      </c>
      <c r="F516" s="40" t="s">
        <v>659</v>
      </c>
      <c r="G516" s="166">
        <f t="shared" si="58"/>
        <v>1710</v>
      </c>
      <c r="H516" s="166">
        <f t="shared" si="59"/>
        <v>2223</v>
      </c>
      <c r="I516" s="256">
        <f t="shared" si="60"/>
        <v>0</v>
      </c>
    </row>
    <row r="517" spans="1:9" ht="12" hidden="1" customHeight="1" outlineLevel="1" x14ac:dyDescent="0.2">
      <c r="A517" s="31" t="s">
        <v>2487</v>
      </c>
      <c r="B517" s="38" t="s">
        <v>2491</v>
      </c>
      <c r="C517" s="64" t="s">
        <v>2492</v>
      </c>
      <c r="D517" s="230"/>
      <c r="E517" s="40">
        <v>45</v>
      </c>
      <c r="F517" s="40" t="s">
        <v>659</v>
      </c>
      <c r="G517" s="166">
        <f t="shared" si="58"/>
        <v>1710</v>
      </c>
      <c r="H517" s="166">
        <f t="shared" si="59"/>
        <v>2223</v>
      </c>
      <c r="I517" s="256">
        <f t="shared" si="60"/>
        <v>0</v>
      </c>
    </row>
    <row r="518" spans="1:9" ht="12" hidden="1" customHeight="1" outlineLevel="1" x14ac:dyDescent="0.2">
      <c r="A518" s="31" t="s">
        <v>2487</v>
      </c>
      <c r="B518" s="38" t="s">
        <v>2493</v>
      </c>
      <c r="C518" s="39" t="s">
        <v>2494</v>
      </c>
      <c r="D518" s="219"/>
      <c r="E518" s="40">
        <v>1.98</v>
      </c>
      <c r="F518" s="40" t="s">
        <v>659</v>
      </c>
      <c r="G518" s="166">
        <f t="shared" si="58"/>
        <v>75.239999999999995</v>
      </c>
      <c r="H518" s="166">
        <f t="shared" si="59"/>
        <v>97.811999999999998</v>
      </c>
      <c r="I518" s="256">
        <f t="shared" si="60"/>
        <v>0</v>
      </c>
    </row>
    <row r="519" spans="1:9" ht="12" hidden="1" customHeight="1" outlineLevel="1" x14ac:dyDescent="0.2">
      <c r="A519" s="31" t="s">
        <v>2487</v>
      </c>
      <c r="B519" s="38" t="s">
        <v>2495</v>
      </c>
      <c r="C519" s="39" t="s">
        <v>2496</v>
      </c>
      <c r="D519" s="219"/>
      <c r="E519" s="40">
        <v>1.3</v>
      </c>
      <c r="F519" s="40" t="s">
        <v>659</v>
      </c>
      <c r="G519" s="166">
        <f t="shared" si="58"/>
        <v>49.4</v>
      </c>
      <c r="H519" s="166">
        <f t="shared" si="59"/>
        <v>64.22</v>
      </c>
      <c r="I519" s="256">
        <f t="shared" si="60"/>
        <v>0</v>
      </c>
    </row>
    <row r="520" spans="1:9" ht="12" hidden="1" customHeight="1" outlineLevel="1" x14ac:dyDescent="0.2">
      <c r="A520" s="31" t="s">
        <v>2487</v>
      </c>
      <c r="B520" s="38" t="s">
        <v>2497</v>
      </c>
      <c r="C520" s="39" t="s">
        <v>2498</v>
      </c>
      <c r="D520" s="219"/>
      <c r="E520" s="40">
        <v>4.7</v>
      </c>
      <c r="F520" s="40" t="s">
        <v>659</v>
      </c>
      <c r="G520" s="166">
        <f t="shared" si="58"/>
        <v>178.6</v>
      </c>
      <c r="H520" s="166">
        <f t="shared" si="59"/>
        <v>232.18</v>
      </c>
      <c r="I520" s="256">
        <f t="shared" si="60"/>
        <v>0</v>
      </c>
    </row>
    <row r="521" spans="1:9" ht="12" hidden="1" customHeight="1" outlineLevel="1" x14ac:dyDescent="0.2">
      <c r="A521" s="31" t="s">
        <v>2487</v>
      </c>
      <c r="B521" s="38" t="s">
        <v>2499</v>
      </c>
      <c r="C521" s="39" t="s">
        <v>2500</v>
      </c>
      <c r="D521" s="219"/>
      <c r="E521" s="40">
        <v>0.35</v>
      </c>
      <c r="F521" s="40" t="s">
        <v>659</v>
      </c>
      <c r="G521" s="166">
        <f t="shared" si="58"/>
        <v>13.299999999999999</v>
      </c>
      <c r="H521" s="166">
        <f t="shared" si="59"/>
        <v>17.29</v>
      </c>
      <c r="I521" s="256">
        <f t="shared" si="60"/>
        <v>0</v>
      </c>
    </row>
    <row r="522" spans="1:9" ht="12" hidden="1" customHeight="1" outlineLevel="1" x14ac:dyDescent="0.2">
      <c r="A522" s="31" t="s">
        <v>2487</v>
      </c>
      <c r="B522" s="38" t="s">
        <v>2501</v>
      </c>
      <c r="C522" s="39" t="s">
        <v>2502</v>
      </c>
      <c r="D522" s="219"/>
      <c r="E522" s="40">
        <v>2</v>
      </c>
      <c r="F522" s="40" t="s">
        <v>659</v>
      </c>
      <c r="G522" s="166">
        <f t="shared" si="58"/>
        <v>76</v>
      </c>
      <c r="H522" s="166">
        <f t="shared" si="59"/>
        <v>98.8</v>
      </c>
      <c r="I522" s="256">
        <f t="shared" si="60"/>
        <v>0</v>
      </c>
    </row>
    <row r="523" spans="1:9" ht="12" hidden="1" customHeight="1" outlineLevel="1" x14ac:dyDescent="0.2">
      <c r="A523" s="31" t="s">
        <v>2487</v>
      </c>
      <c r="B523" s="38" t="s">
        <v>2503</v>
      </c>
      <c r="C523" s="39" t="s">
        <v>2504</v>
      </c>
      <c r="D523" s="219"/>
      <c r="E523" s="40">
        <v>2.5</v>
      </c>
      <c r="F523" s="40" t="s">
        <v>659</v>
      </c>
      <c r="G523" s="166">
        <f t="shared" si="58"/>
        <v>95</v>
      </c>
      <c r="H523" s="166">
        <f t="shared" si="59"/>
        <v>123.5</v>
      </c>
      <c r="I523" s="256">
        <f t="shared" si="60"/>
        <v>0</v>
      </c>
    </row>
    <row r="524" spans="1:9" ht="12" hidden="1" customHeight="1" outlineLevel="1" x14ac:dyDescent="0.2">
      <c r="A524" s="31" t="s">
        <v>2487</v>
      </c>
      <c r="B524" s="38" t="s">
        <v>1697</v>
      </c>
      <c r="C524" s="39" t="s">
        <v>1698</v>
      </c>
      <c r="D524" s="219"/>
      <c r="E524" s="40">
        <v>0.3</v>
      </c>
      <c r="F524" s="40" t="s">
        <v>659</v>
      </c>
      <c r="G524" s="166">
        <f t="shared" si="58"/>
        <v>11.4</v>
      </c>
      <c r="H524" s="166">
        <f t="shared" si="59"/>
        <v>14.82</v>
      </c>
      <c r="I524" s="256">
        <f t="shared" si="60"/>
        <v>0</v>
      </c>
    </row>
    <row r="525" spans="1:9" ht="12" customHeight="1" collapsed="1" x14ac:dyDescent="0.25">
      <c r="A525" s="125" t="s">
        <v>3231</v>
      </c>
      <c r="B525" s="129"/>
      <c r="C525" s="151"/>
      <c r="D525" s="231"/>
      <c r="E525" s="179"/>
      <c r="F525" s="180"/>
    </row>
    <row r="526" spans="1:9" ht="12" hidden="1" customHeight="1" outlineLevel="1" x14ac:dyDescent="0.2">
      <c r="A526" s="31" t="s">
        <v>1699</v>
      </c>
      <c r="B526" s="65" t="s">
        <v>1700</v>
      </c>
      <c r="C526" s="39" t="s">
        <v>1701</v>
      </c>
      <c r="D526" s="219"/>
      <c r="E526" s="40">
        <v>11.22</v>
      </c>
      <c r="F526" s="40" t="s">
        <v>659</v>
      </c>
      <c r="G526" s="166">
        <f t="shared" ref="G526:G535" si="61">E526*$G$1</f>
        <v>426.36</v>
      </c>
      <c r="H526" s="166">
        <f t="shared" ref="H526:H535" si="62">G526*($H$1+1)</f>
        <v>554.26800000000003</v>
      </c>
      <c r="I526" s="256">
        <f t="shared" ref="I526:I535" si="63">D526*H526</f>
        <v>0</v>
      </c>
    </row>
    <row r="527" spans="1:9" ht="12" hidden="1" customHeight="1" outlineLevel="1" x14ac:dyDescent="0.2">
      <c r="A527" s="31" t="s">
        <v>1699</v>
      </c>
      <c r="B527" s="38" t="s">
        <v>1702</v>
      </c>
      <c r="C527" s="39" t="s">
        <v>3232</v>
      </c>
      <c r="D527" s="219"/>
      <c r="E527" s="40">
        <v>1.8</v>
      </c>
      <c r="F527" s="40" t="s">
        <v>659</v>
      </c>
      <c r="G527" s="166">
        <f t="shared" si="61"/>
        <v>68.400000000000006</v>
      </c>
      <c r="H527" s="166">
        <f t="shared" si="62"/>
        <v>88.920000000000016</v>
      </c>
      <c r="I527" s="256">
        <f t="shared" si="63"/>
        <v>0</v>
      </c>
    </row>
    <row r="528" spans="1:9" ht="12" hidden="1" customHeight="1" outlineLevel="1" x14ac:dyDescent="0.2">
      <c r="A528" s="31" t="s">
        <v>1699</v>
      </c>
      <c r="B528" s="65" t="s">
        <v>3903</v>
      </c>
      <c r="C528" s="39" t="s">
        <v>3904</v>
      </c>
      <c r="D528" s="219"/>
      <c r="E528" s="40">
        <v>0.2</v>
      </c>
      <c r="F528" s="40" t="s">
        <v>659</v>
      </c>
      <c r="G528" s="166">
        <f t="shared" si="61"/>
        <v>7.6000000000000005</v>
      </c>
      <c r="H528" s="166">
        <f t="shared" si="62"/>
        <v>9.8800000000000008</v>
      </c>
      <c r="I528" s="256">
        <f t="shared" si="63"/>
        <v>0</v>
      </c>
    </row>
    <row r="529" spans="1:9" ht="12" hidden="1" customHeight="1" outlineLevel="1" x14ac:dyDescent="0.2">
      <c r="A529" s="31" t="s">
        <v>1699</v>
      </c>
      <c r="B529" s="38" t="s">
        <v>3901</v>
      </c>
      <c r="C529" s="39" t="s">
        <v>3902</v>
      </c>
      <c r="D529" s="219"/>
      <c r="E529" s="40">
        <v>0.2</v>
      </c>
      <c r="F529" s="40" t="s">
        <v>659</v>
      </c>
      <c r="G529" s="166">
        <f t="shared" si="61"/>
        <v>7.6000000000000005</v>
      </c>
      <c r="H529" s="166">
        <f t="shared" si="62"/>
        <v>9.8800000000000008</v>
      </c>
      <c r="I529" s="256">
        <f t="shared" si="63"/>
        <v>0</v>
      </c>
    </row>
    <row r="530" spans="1:9" ht="12" hidden="1" customHeight="1" outlineLevel="1" x14ac:dyDescent="0.2">
      <c r="A530" s="31" t="s">
        <v>1699</v>
      </c>
      <c r="B530" s="38" t="s">
        <v>1703</v>
      </c>
      <c r="C530" s="39" t="s">
        <v>3895</v>
      </c>
      <c r="D530" s="219"/>
      <c r="E530" s="40">
        <v>5.4</v>
      </c>
      <c r="F530" s="40" t="s">
        <v>659</v>
      </c>
      <c r="G530" s="166">
        <f t="shared" si="61"/>
        <v>205.20000000000002</v>
      </c>
      <c r="H530" s="166">
        <f t="shared" si="62"/>
        <v>266.76000000000005</v>
      </c>
      <c r="I530" s="256">
        <f t="shared" si="63"/>
        <v>0</v>
      </c>
    </row>
    <row r="531" spans="1:9" ht="12" hidden="1" customHeight="1" outlineLevel="1" x14ac:dyDescent="0.2">
      <c r="A531" s="31" t="s">
        <v>3898</v>
      </c>
      <c r="B531" s="65" t="s">
        <v>3896</v>
      </c>
      <c r="C531" s="39" t="s">
        <v>3897</v>
      </c>
      <c r="D531" s="219"/>
      <c r="E531" s="40">
        <v>0.35</v>
      </c>
      <c r="F531" s="40" t="s">
        <v>659</v>
      </c>
      <c r="G531" s="166">
        <f t="shared" si="61"/>
        <v>13.299999999999999</v>
      </c>
      <c r="H531" s="166">
        <f t="shared" si="62"/>
        <v>17.29</v>
      </c>
      <c r="I531" s="256">
        <f t="shared" si="63"/>
        <v>0</v>
      </c>
    </row>
    <row r="532" spans="1:9" ht="12" hidden="1" customHeight="1" outlineLevel="1" x14ac:dyDescent="0.2">
      <c r="A532" s="31" t="s">
        <v>3898</v>
      </c>
      <c r="B532" s="65" t="s">
        <v>3899</v>
      </c>
      <c r="C532" s="39" t="s">
        <v>3900</v>
      </c>
      <c r="D532" s="219"/>
      <c r="E532" s="40">
        <v>0.8</v>
      </c>
      <c r="F532" s="40" t="s">
        <v>659</v>
      </c>
      <c r="G532" s="166">
        <f t="shared" si="61"/>
        <v>30.400000000000002</v>
      </c>
      <c r="H532" s="166">
        <f t="shared" si="62"/>
        <v>39.520000000000003</v>
      </c>
      <c r="I532" s="256">
        <f t="shared" si="63"/>
        <v>0</v>
      </c>
    </row>
    <row r="533" spans="1:9" ht="12" hidden="1" customHeight="1" outlineLevel="1" x14ac:dyDescent="0.2">
      <c r="A533" s="31" t="s">
        <v>3898</v>
      </c>
      <c r="B533" s="38" t="s">
        <v>3909</v>
      </c>
      <c r="C533" s="39" t="s">
        <v>3910</v>
      </c>
      <c r="D533" s="219"/>
      <c r="E533" s="40">
        <v>0.38</v>
      </c>
      <c r="F533" s="40" t="s">
        <v>659</v>
      </c>
      <c r="G533" s="166">
        <f t="shared" si="61"/>
        <v>14.44</v>
      </c>
      <c r="H533" s="166">
        <f t="shared" si="62"/>
        <v>18.771999999999998</v>
      </c>
      <c r="I533" s="256">
        <f t="shared" si="63"/>
        <v>0</v>
      </c>
    </row>
    <row r="534" spans="1:9" ht="12" hidden="1" customHeight="1" outlineLevel="1" x14ac:dyDescent="0.2">
      <c r="A534" s="31" t="s">
        <v>3898</v>
      </c>
      <c r="B534" s="38" t="s">
        <v>3905</v>
      </c>
      <c r="C534" s="39" t="s">
        <v>3906</v>
      </c>
      <c r="D534" s="219"/>
      <c r="E534" s="40">
        <v>1.8</v>
      </c>
      <c r="F534" s="40" t="s">
        <v>659</v>
      </c>
      <c r="G534" s="166">
        <f t="shared" si="61"/>
        <v>68.400000000000006</v>
      </c>
      <c r="H534" s="166">
        <f t="shared" si="62"/>
        <v>88.920000000000016</v>
      </c>
      <c r="I534" s="256">
        <f t="shared" si="63"/>
        <v>0</v>
      </c>
    </row>
    <row r="535" spans="1:9" ht="12" hidden="1" customHeight="1" outlineLevel="1" x14ac:dyDescent="0.2">
      <c r="A535" s="31" t="s">
        <v>3898</v>
      </c>
      <c r="B535" s="38" t="s">
        <v>3907</v>
      </c>
      <c r="C535" s="39" t="s">
        <v>3908</v>
      </c>
      <c r="D535" s="219"/>
      <c r="E535" s="40">
        <v>2.7</v>
      </c>
      <c r="F535" s="40" t="s">
        <v>659</v>
      </c>
      <c r="G535" s="166">
        <f t="shared" si="61"/>
        <v>102.60000000000001</v>
      </c>
      <c r="H535" s="166">
        <f t="shared" si="62"/>
        <v>133.38000000000002</v>
      </c>
      <c r="I535" s="256">
        <f t="shared" si="63"/>
        <v>0</v>
      </c>
    </row>
    <row r="536" spans="1:9" ht="12" customHeight="1" collapsed="1" x14ac:dyDescent="0.25">
      <c r="A536" s="125" t="s">
        <v>3233</v>
      </c>
      <c r="B536" s="129"/>
      <c r="C536" s="151"/>
      <c r="D536" s="231"/>
      <c r="E536" s="179"/>
      <c r="F536" s="180"/>
    </row>
    <row r="537" spans="1:9" ht="12" hidden="1" customHeight="1" outlineLevel="1" x14ac:dyDescent="0.2">
      <c r="A537" s="31" t="s">
        <v>3911</v>
      </c>
      <c r="B537" s="38">
        <v>950</v>
      </c>
      <c r="C537" s="39" t="s">
        <v>3234</v>
      </c>
      <c r="D537" s="219"/>
      <c r="E537" s="40">
        <v>12.8</v>
      </c>
      <c r="F537" s="40" t="s">
        <v>659</v>
      </c>
      <c r="G537" s="166">
        <f t="shared" ref="G537:G546" si="64">E537*$G$1</f>
        <v>486.40000000000003</v>
      </c>
      <c r="H537" s="166">
        <f t="shared" ref="H537:H546" si="65">G537*($H$1+1)</f>
        <v>632.32000000000005</v>
      </c>
      <c r="I537" s="256">
        <f t="shared" ref="I537:I546" si="66">D537*H537</f>
        <v>0</v>
      </c>
    </row>
    <row r="538" spans="1:9" ht="12" hidden="1" customHeight="1" outlineLevel="1" x14ac:dyDescent="0.2">
      <c r="A538" s="31" t="s">
        <v>3911</v>
      </c>
      <c r="B538" s="38">
        <v>955</v>
      </c>
      <c r="C538" s="39" t="s">
        <v>3235</v>
      </c>
      <c r="D538" s="219"/>
      <c r="E538" s="40">
        <v>12.8</v>
      </c>
      <c r="F538" s="40" t="s">
        <v>659</v>
      </c>
      <c r="G538" s="166">
        <f t="shared" si="64"/>
        <v>486.40000000000003</v>
      </c>
      <c r="H538" s="166">
        <f t="shared" si="65"/>
        <v>632.32000000000005</v>
      </c>
      <c r="I538" s="256">
        <f t="shared" si="66"/>
        <v>0</v>
      </c>
    </row>
    <row r="539" spans="1:9" ht="12" hidden="1" customHeight="1" outlineLevel="1" x14ac:dyDescent="0.2">
      <c r="A539" s="31" t="s">
        <v>3912</v>
      </c>
      <c r="B539" s="38">
        <v>5037</v>
      </c>
      <c r="C539" s="39" t="s">
        <v>3913</v>
      </c>
      <c r="D539" s="219"/>
      <c r="E539" s="40">
        <v>4.8</v>
      </c>
      <c r="F539" s="40" t="s">
        <v>659</v>
      </c>
      <c r="G539" s="166">
        <f t="shared" si="64"/>
        <v>182.4</v>
      </c>
      <c r="H539" s="166">
        <f t="shared" si="65"/>
        <v>237.12</v>
      </c>
      <c r="I539" s="256">
        <f t="shared" si="66"/>
        <v>0</v>
      </c>
    </row>
    <row r="540" spans="1:9" ht="12" hidden="1" customHeight="1" outlineLevel="1" x14ac:dyDescent="0.2">
      <c r="A540" s="31" t="s">
        <v>3912</v>
      </c>
      <c r="B540" s="38" t="s">
        <v>3914</v>
      </c>
      <c r="C540" s="39" t="s">
        <v>3915</v>
      </c>
      <c r="D540" s="219"/>
      <c r="E540" s="40">
        <v>0.2</v>
      </c>
      <c r="F540" s="40" t="s">
        <v>659</v>
      </c>
      <c r="G540" s="166">
        <f t="shared" si="64"/>
        <v>7.6000000000000005</v>
      </c>
      <c r="H540" s="166">
        <f t="shared" si="65"/>
        <v>9.8800000000000008</v>
      </c>
      <c r="I540" s="256">
        <f t="shared" si="66"/>
        <v>0</v>
      </c>
    </row>
    <row r="541" spans="1:9" ht="12" hidden="1" customHeight="1" outlineLevel="1" x14ac:dyDescent="0.2">
      <c r="A541" s="31" t="s">
        <v>3912</v>
      </c>
      <c r="B541" s="38" t="s">
        <v>3916</v>
      </c>
      <c r="C541" s="39" t="s">
        <v>3236</v>
      </c>
      <c r="D541" s="219"/>
      <c r="E541" s="40">
        <v>9.8000000000000007</v>
      </c>
      <c r="F541" s="40" t="s">
        <v>659</v>
      </c>
      <c r="G541" s="166">
        <f t="shared" si="64"/>
        <v>372.40000000000003</v>
      </c>
      <c r="H541" s="166">
        <f t="shared" si="65"/>
        <v>484.12000000000006</v>
      </c>
      <c r="I541" s="256">
        <f t="shared" si="66"/>
        <v>0</v>
      </c>
    </row>
    <row r="542" spans="1:9" ht="12" hidden="1" customHeight="1" outlineLevel="1" x14ac:dyDescent="0.2">
      <c r="A542" s="31" t="s">
        <v>3917</v>
      </c>
      <c r="B542" s="38" t="s">
        <v>3918</v>
      </c>
      <c r="C542" s="39" t="s">
        <v>3027</v>
      </c>
      <c r="D542" s="219"/>
      <c r="E542" s="40">
        <v>10.4</v>
      </c>
      <c r="F542" s="40" t="s">
        <v>659</v>
      </c>
      <c r="G542" s="166">
        <f t="shared" si="64"/>
        <v>395.2</v>
      </c>
      <c r="H542" s="166">
        <f t="shared" si="65"/>
        <v>513.76</v>
      </c>
      <c r="I542" s="256">
        <f t="shared" si="66"/>
        <v>0</v>
      </c>
    </row>
    <row r="543" spans="1:9" ht="12" hidden="1" customHeight="1" outlineLevel="1" x14ac:dyDescent="0.2">
      <c r="A543" s="31" t="s">
        <v>3917</v>
      </c>
      <c r="B543" s="38">
        <v>320</v>
      </c>
      <c r="C543" s="39" t="s">
        <v>3028</v>
      </c>
      <c r="D543" s="219"/>
      <c r="E543" s="40">
        <v>0.5</v>
      </c>
      <c r="F543" s="40" t="s">
        <v>659</v>
      </c>
      <c r="G543" s="166">
        <f t="shared" si="64"/>
        <v>19</v>
      </c>
      <c r="H543" s="166">
        <f t="shared" si="65"/>
        <v>24.7</v>
      </c>
      <c r="I543" s="256">
        <f t="shared" si="66"/>
        <v>0</v>
      </c>
    </row>
    <row r="544" spans="1:9" ht="12" hidden="1" customHeight="1" outlineLevel="1" x14ac:dyDescent="0.2">
      <c r="A544" s="31" t="s">
        <v>3917</v>
      </c>
      <c r="B544" s="38" t="s">
        <v>3029</v>
      </c>
      <c r="C544" s="39" t="s">
        <v>3030</v>
      </c>
      <c r="D544" s="219"/>
      <c r="E544" s="40">
        <v>1.55</v>
      </c>
      <c r="F544" s="40" t="s">
        <v>659</v>
      </c>
      <c r="G544" s="166">
        <f t="shared" si="64"/>
        <v>58.9</v>
      </c>
      <c r="H544" s="166">
        <f t="shared" si="65"/>
        <v>76.570000000000007</v>
      </c>
      <c r="I544" s="256">
        <f t="shared" si="66"/>
        <v>0</v>
      </c>
    </row>
    <row r="545" spans="1:9" ht="12" hidden="1" customHeight="1" outlineLevel="1" x14ac:dyDescent="0.2">
      <c r="A545" s="31" t="s">
        <v>3917</v>
      </c>
      <c r="B545" s="38" t="s">
        <v>3029</v>
      </c>
      <c r="C545" s="39" t="s">
        <v>3031</v>
      </c>
      <c r="D545" s="219"/>
      <c r="E545" s="40">
        <v>1.6</v>
      </c>
      <c r="F545" s="40" t="s">
        <v>659</v>
      </c>
      <c r="G545" s="166">
        <f t="shared" si="64"/>
        <v>60.800000000000004</v>
      </c>
      <c r="H545" s="166">
        <f t="shared" si="65"/>
        <v>79.040000000000006</v>
      </c>
      <c r="I545" s="256">
        <f t="shared" si="66"/>
        <v>0</v>
      </c>
    </row>
    <row r="546" spans="1:9" ht="12" hidden="1" customHeight="1" outlineLevel="1" x14ac:dyDescent="0.2">
      <c r="A546" s="31" t="s">
        <v>3917</v>
      </c>
      <c r="B546" s="38" t="s">
        <v>3032</v>
      </c>
      <c r="C546" s="39" t="s">
        <v>3033</v>
      </c>
      <c r="D546" s="219"/>
      <c r="E546" s="40">
        <v>0.24</v>
      </c>
      <c r="F546" s="40" t="s">
        <v>659</v>
      </c>
      <c r="G546" s="166">
        <f t="shared" si="64"/>
        <v>9.1199999999999992</v>
      </c>
      <c r="H546" s="166">
        <f t="shared" si="65"/>
        <v>11.856</v>
      </c>
      <c r="I546" s="256">
        <f t="shared" si="66"/>
        <v>0</v>
      </c>
    </row>
    <row r="547" spans="1:9" ht="12" customHeight="1" collapsed="1" x14ac:dyDescent="0.25">
      <c r="A547" s="125" t="s">
        <v>3034</v>
      </c>
      <c r="B547" s="129"/>
      <c r="C547" s="138"/>
      <c r="D547" s="206"/>
      <c r="E547" s="179"/>
      <c r="F547" s="180"/>
    </row>
    <row r="548" spans="1:9" ht="12" hidden="1" customHeight="1" outlineLevel="1" x14ac:dyDescent="0.2">
      <c r="A548" s="31" t="s">
        <v>3035</v>
      </c>
      <c r="B548" s="38" t="s">
        <v>3036</v>
      </c>
      <c r="C548" s="39" t="s">
        <v>3037</v>
      </c>
      <c r="D548" s="219"/>
      <c r="E548" s="40">
        <v>0.2</v>
      </c>
      <c r="F548" s="40" t="s">
        <v>659</v>
      </c>
      <c r="G548" s="166">
        <f t="shared" ref="G548:G611" si="67">E548*$G$1</f>
        <v>7.6000000000000005</v>
      </c>
      <c r="H548" s="166">
        <f t="shared" ref="H548:H611" si="68">G548*($H$1+1)</f>
        <v>9.8800000000000008</v>
      </c>
      <c r="I548" s="256">
        <f t="shared" ref="I548:I611" si="69">D548*H548</f>
        <v>0</v>
      </c>
    </row>
    <row r="549" spans="1:9" ht="12" hidden="1" customHeight="1" outlineLevel="1" x14ac:dyDescent="0.2">
      <c r="A549" s="31" t="s">
        <v>3035</v>
      </c>
      <c r="B549" s="38" t="s">
        <v>3038</v>
      </c>
      <c r="C549" s="39" t="s">
        <v>985</v>
      </c>
      <c r="D549" s="219"/>
      <c r="E549" s="40">
        <v>0.2</v>
      </c>
      <c r="F549" s="40" t="s">
        <v>659</v>
      </c>
      <c r="G549" s="166">
        <f t="shared" si="67"/>
        <v>7.6000000000000005</v>
      </c>
      <c r="H549" s="166">
        <f t="shared" si="68"/>
        <v>9.8800000000000008</v>
      </c>
      <c r="I549" s="256">
        <f t="shared" si="69"/>
        <v>0</v>
      </c>
    </row>
    <row r="550" spans="1:9" ht="12" hidden="1" customHeight="1" outlineLevel="1" x14ac:dyDescent="0.2">
      <c r="A550" s="31" t="s">
        <v>3035</v>
      </c>
      <c r="B550" s="38" t="s">
        <v>3039</v>
      </c>
      <c r="C550" s="39" t="s">
        <v>3040</v>
      </c>
      <c r="D550" s="219"/>
      <c r="E550" s="40">
        <v>0.12</v>
      </c>
      <c r="F550" s="40" t="s">
        <v>659</v>
      </c>
      <c r="G550" s="166">
        <f t="shared" si="67"/>
        <v>4.5599999999999996</v>
      </c>
      <c r="H550" s="166">
        <f t="shared" si="68"/>
        <v>5.9279999999999999</v>
      </c>
      <c r="I550" s="256">
        <f t="shared" si="69"/>
        <v>0</v>
      </c>
    </row>
    <row r="551" spans="1:9" ht="12" hidden="1" customHeight="1" outlineLevel="1" x14ac:dyDescent="0.2">
      <c r="A551" s="31" t="s">
        <v>3035</v>
      </c>
      <c r="B551" s="38" t="s">
        <v>3041</v>
      </c>
      <c r="C551" s="39" t="s">
        <v>986</v>
      </c>
      <c r="D551" s="219"/>
      <c r="E551" s="40">
        <v>0.08</v>
      </c>
      <c r="F551" s="40" t="s">
        <v>659</v>
      </c>
      <c r="G551" s="166">
        <f t="shared" si="67"/>
        <v>3.04</v>
      </c>
      <c r="H551" s="166">
        <f t="shared" si="68"/>
        <v>3.9520000000000004</v>
      </c>
      <c r="I551" s="256">
        <f t="shared" si="69"/>
        <v>0</v>
      </c>
    </row>
    <row r="552" spans="1:9" ht="12" hidden="1" customHeight="1" outlineLevel="1" x14ac:dyDescent="0.2">
      <c r="A552" s="31" t="s">
        <v>3035</v>
      </c>
      <c r="B552" s="38" t="s">
        <v>1769</v>
      </c>
      <c r="C552" s="39" t="s">
        <v>1770</v>
      </c>
      <c r="D552" s="219"/>
      <c r="E552" s="40">
        <v>0.1</v>
      </c>
      <c r="F552" s="40" t="s">
        <v>659</v>
      </c>
      <c r="G552" s="166">
        <f t="shared" si="67"/>
        <v>3.8000000000000003</v>
      </c>
      <c r="H552" s="166">
        <f t="shared" si="68"/>
        <v>4.9400000000000004</v>
      </c>
      <c r="I552" s="256">
        <f t="shared" si="69"/>
        <v>0</v>
      </c>
    </row>
    <row r="553" spans="1:9" ht="12" hidden="1" customHeight="1" outlineLevel="1" x14ac:dyDescent="0.2">
      <c r="A553" s="31" t="s">
        <v>1771</v>
      </c>
      <c r="B553" s="38" t="s">
        <v>1772</v>
      </c>
      <c r="C553" s="39" t="s">
        <v>1773</v>
      </c>
      <c r="D553" s="219"/>
      <c r="E553" s="40">
        <v>0.08</v>
      </c>
      <c r="F553" s="40" t="s">
        <v>659</v>
      </c>
      <c r="G553" s="166">
        <f t="shared" si="67"/>
        <v>3.04</v>
      </c>
      <c r="H553" s="166">
        <f t="shared" si="68"/>
        <v>3.9520000000000004</v>
      </c>
      <c r="I553" s="256">
        <f t="shared" si="69"/>
        <v>0</v>
      </c>
    </row>
    <row r="554" spans="1:9" ht="12" hidden="1" customHeight="1" outlineLevel="1" x14ac:dyDescent="0.2">
      <c r="A554" s="31" t="s">
        <v>1771</v>
      </c>
      <c r="B554" s="38" t="s">
        <v>1774</v>
      </c>
      <c r="C554" s="39" t="s">
        <v>987</v>
      </c>
      <c r="D554" s="219"/>
      <c r="E554" s="40">
        <v>0.08</v>
      </c>
      <c r="F554" s="40" t="s">
        <v>659</v>
      </c>
      <c r="G554" s="166">
        <f t="shared" si="67"/>
        <v>3.04</v>
      </c>
      <c r="H554" s="166">
        <f t="shared" si="68"/>
        <v>3.9520000000000004</v>
      </c>
      <c r="I554" s="256">
        <f t="shared" si="69"/>
        <v>0</v>
      </c>
    </row>
    <row r="555" spans="1:9" ht="12" hidden="1" customHeight="1" outlineLevel="1" x14ac:dyDescent="0.2">
      <c r="A555" s="31" t="s">
        <v>1771</v>
      </c>
      <c r="B555" s="38" t="s">
        <v>1775</v>
      </c>
      <c r="C555" s="39" t="s">
        <v>1776</v>
      </c>
      <c r="D555" s="219"/>
      <c r="E555" s="40">
        <v>0.16</v>
      </c>
      <c r="F555" s="40" t="s">
        <v>659</v>
      </c>
      <c r="G555" s="166">
        <f t="shared" si="67"/>
        <v>6.08</v>
      </c>
      <c r="H555" s="166">
        <f t="shared" si="68"/>
        <v>7.9040000000000008</v>
      </c>
      <c r="I555" s="256">
        <f t="shared" si="69"/>
        <v>0</v>
      </c>
    </row>
    <row r="556" spans="1:9" ht="12" hidden="1" customHeight="1" outlineLevel="1" x14ac:dyDescent="0.2">
      <c r="A556" s="31" t="s">
        <v>1771</v>
      </c>
      <c r="B556" s="38">
        <v>334</v>
      </c>
      <c r="C556" s="39" t="s">
        <v>1777</v>
      </c>
      <c r="D556" s="219"/>
      <c r="E556" s="40">
        <v>0.06</v>
      </c>
      <c r="F556" s="40" t="s">
        <v>659</v>
      </c>
      <c r="G556" s="166">
        <f t="shared" si="67"/>
        <v>2.2799999999999998</v>
      </c>
      <c r="H556" s="166">
        <f t="shared" si="68"/>
        <v>2.964</v>
      </c>
      <c r="I556" s="256">
        <f t="shared" si="69"/>
        <v>0</v>
      </c>
    </row>
    <row r="557" spans="1:9" ht="12" hidden="1" customHeight="1" outlineLevel="1" x14ac:dyDescent="0.2">
      <c r="A557" s="31" t="s">
        <v>1771</v>
      </c>
      <c r="B557" s="38" t="s">
        <v>1778</v>
      </c>
      <c r="C557" s="39" t="s">
        <v>988</v>
      </c>
      <c r="D557" s="219"/>
      <c r="E557" s="40">
        <v>0.06</v>
      </c>
      <c r="F557" s="40" t="s">
        <v>659</v>
      </c>
      <c r="G557" s="166">
        <f t="shared" si="67"/>
        <v>2.2799999999999998</v>
      </c>
      <c r="H557" s="166">
        <f t="shared" si="68"/>
        <v>2.964</v>
      </c>
      <c r="I557" s="256">
        <f t="shared" si="69"/>
        <v>0</v>
      </c>
    </row>
    <row r="558" spans="1:9" ht="12" hidden="1" customHeight="1" outlineLevel="1" x14ac:dyDescent="0.2">
      <c r="A558" s="31" t="s">
        <v>1779</v>
      </c>
      <c r="B558" s="38" t="s">
        <v>247</v>
      </c>
      <c r="C558" s="39" t="s">
        <v>1780</v>
      </c>
      <c r="D558" s="219"/>
      <c r="E558" s="40">
        <v>0.1</v>
      </c>
      <c r="F558" s="40" t="s">
        <v>659</v>
      </c>
      <c r="G558" s="166">
        <f t="shared" si="67"/>
        <v>3.8000000000000003</v>
      </c>
      <c r="H558" s="166">
        <f t="shared" si="68"/>
        <v>4.9400000000000004</v>
      </c>
      <c r="I558" s="256">
        <f t="shared" si="69"/>
        <v>0</v>
      </c>
    </row>
    <row r="559" spans="1:9" ht="12" hidden="1" customHeight="1" outlineLevel="1" x14ac:dyDescent="0.2">
      <c r="A559" s="31" t="s">
        <v>1779</v>
      </c>
      <c r="B559" s="38" t="s">
        <v>248</v>
      </c>
      <c r="C559" s="39" t="s">
        <v>1781</v>
      </c>
      <c r="D559" s="219"/>
      <c r="E559" s="40">
        <v>0.1</v>
      </c>
      <c r="F559" s="40" t="s">
        <v>659</v>
      </c>
      <c r="G559" s="166">
        <f t="shared" si="67"/>
        <v>3.8000000000000003</v>
      </c>
      <c r="H559" s="166">
        <f t="shared" si="68"/>
        <v>4.9400000000000004</v>
      </c>
      <c r="I559" s="256">
        <f t="shared" si="69"/>
        <v>0</v>
      </c>
    </row>
    <row r="560" spans="1:9" ht="12" hidden="1" customHeight="1" outlineLevel="1" x14ac:dyDescent="0.2">
      <c r="A560" s="31" t="s">
        <v>1779</v>
      </c>
      <c r="B560" s="38" t="s">
        <v>249</v>
      </c>
      <c r="C560" s="39" t="s">
        <v>4208</v>
      </c>
      <c r="D560" s="219"/>
      <c r="E560" s="40">
        <v>0.1</v>
      </c>
      <c r="F560" s="40" t="s">
        <v>659</v>
      </c>
      <c r="G560" s="166">
        <f t="shared" si="67"/>
        <v>3.8000000000000003</v>
      </c>
      <c r="H560" s="166">
        <f t="shared" si="68"/>
        <v>4.9400000000000004</v>
      </c>
      <c r="I560" s="256">
        <f t="shared" si="69"/>
        <v>0</v>
      </c>
    </row>
    <row r="561" spans="1:9" ht="12" hidden="1" customHeight="1" outlineLevel="1" x14ac:dyDescent="0.2">
      <c r="A561" s="31" t="s">
        <v>1779</v>
      </c>
      <c r="B561" s="38" t="s">
        <v>250</v>
      </c>
      <c r="C561" s="39" t="s">
        <v>3552</v>
      </c>
      <c r="D561" s="219"/>
      <c r="E561" s="40">
        <v>0.1</v>
      </c>
      <c r="F561" s="40" t="s">
        <v>659</v>
      </c>
      <c r="G561" s="166">
        <f t="shared" si="67"/>
        <v>3.8000000000000003</v>
      </c>
      <c r="H561" s="166">
        <f t="shared" si="68"/>
        <v>4.9400000000000004</v>
      </c>
      <c r="I561" s="256">
        <f t="shared" si="69"/>
        <v>0</v>
      </c>
    </row>
    <row r="562" spans="1:9" ht="12" hidden="1" customHeight="1" outlineLevel="1" x14ac:dyDescent="0.2">
      <c r="A562" s="31" t="s">
        <v>1779</v>
      </c>
      <c r="B562" s="38">
        <v>328</v>
      </c>
      <c r="C562" s="39" t="s">
        <v>3553</v>
      </c>
      <c r="D562" s="219"/>
      <c r="E562" s="40">
        <v>0.14000000000000001</v>
      </c>
      <c r="F562" s="40" t="s">
        <v>659</v>
      </c>
      <c r="G562" s="166">
        <f t="shared" si="67"/>
        <v>5.32</v>
      </c>
      <c r="H562" s="166">
        <f t="shared" si="68"/>
        <v>6.9160000000000004</v>
      </c>
      <c r="I562" s="256">
        <f t="shared" si="69"/>
        <v>0</v>
      </c>
    </row>
    <row r="563" spans="1:9" ht="12" hidden="1" customHeight="1" outlineLevel="1" x14ac:dyDescent="0.2">
      <c r="A563" s="31" t="s">
        <v>1779</v>
      </c>
      <c r="B563" s="38">
        <v>328</v>
      </c>
      <c r="C563" s="39" t="s">
        <v>251</v>
      </c>
      <c r="D563" s="219"/>
      <c r="E563" s="40">
        <v>0.14000000000000001</v>
      </c>
      <c r="F563" s="40" t="s">
        <v>659</v>
      </c>
      <c r="G563" s="166">
        <f t="shared" si="67"/>
        <v>5.32</v>
      </c>
      <c r="H563" s="166">
        <f t="shared" si="68"/>
        <v>6.9160000000000004</v>
      </c>
      <c r="I563" s="256">
        <f t="shared" si="69"/>
        <v>0</v>
      </c>
    </row>
    <row r="564" spans="1:9" ht="12" hidden="1" customHeight="1" outlineLevel="1" x14ac:dyDescent="0.2">
      <c r="A564" s="31" t="s">
        <v>1779</v>
      </c>
      <c r="B564" s="38">
        <v>328</v>
      </c>
      <c r="C564" s="39" t="s">
        <v>3554</v>
      </c>
      <c r="D564" s="219"/>
      <c r="E564" s="40">
        <v>0.14000000000000001</v>
      </c>
      <c r="F564" s="40" t="s">
        <v>659</v>
      </c>
      <c r="G564" s="166">
        <f t="shared" si="67"/>
        <v>5.32</v>
      </c>
      <c r="H564" s="166">
        <f t="shared" si="68"/>
        <v>6.9160000000000004</v>
      </c>
      <c r="I564" s="256">
        <f t="shared" si="69"/>
        <v>0</v>
      </c>
    </row>
    <row r="565" spans="1:9" ht="12" hidden="1" customHeight="1" outlineLevel="1" x14ac:dyDescent="0.2">
      <c r="A565" s="31" t="s">
        <v>1779</v>
      </c>
      <c r="B565" s="38" t="s">
        <v>3555</v>
      </c>
      <c r="C565" s="39" t="s">
        <v>252</v>
      </c>
      <c r="D565" s="219"/>
      <c r="E565" s="40">
        <v>200</v>
      </c>
      <c r="F565" s="40" t="s">
        <v>3557</v>
      </c>
      <c r="G565" s="166">
        <f t="shared" si="67"/>
        <v>7600</v>
      </c>
      <c r="H565" s="166">
        <f t="shared" si="68"/>
        <v>9880</v>
      </c>
      <c r="I565" s="256">
        <f t="shared" si="69"/>
        <v>0</v>
      </c>
    </row>
    <row r="566" spans="1:9" ht="12" hidden="1" customHeight="1" outlineLevel="1" x14ac:dyDescent="0.2">
      <c r="A566" s="31" t="s">
        <v>1779</v>
      </c>
      <c r="B566" s="38" t="s">
        <v>253</v>
      </c>
      <c r="C566" s="39" t="s">
        <v>254</v>
      </c>
      <c r="D566" s="219"/>
      <c r="E566" s="40">
        <v>120</v>
      </c>
      <c r="F566" s="40" t="s">
        <v>3557</v>
      </c>
      <c r="G566" s="166">
        <f t="shared" si="67"/>
        <v>4560</v>
      </c>
      <c r="H566" s="166">
        <f t="shared" si="68"/>
        <v>5928</v>
      </c>
      <c r="I566" s="256">
        <f t="shared" si="69"/>
        <v>0</v>
      </c>
    </row>
    <row r="567" spans="1:9" ht="12" hidden="1" customHeight="1" outlineLevel="1" x14ac:dyDescent="0.2">
      <c r="A567" s="31" t="s">
        <v>1779</v>
      </c>
      <c r="B567" s="38" t="s">
        <v>253</v>
      </c>
      <c r="C567" s="39" t="s">
        <v>255</v>
      </c>
      <c r="D567" s="219"/>
      <c r="E567" s="40">
        <v>130</v>
      </c>
      <c r="F567" s="40" t="s">
        <v>3557</v>
      </c>
      <c r="G567" s="166">
        <f t="shared" si="67"/>
        <v>4940</v>
      </c>
      <c r="H567" s="166">
        <f t="shared" si="68"/>
        <v>6422</v>
      </c>
      <c r="I567" s="256">
        <f t="shared" si="69"/>
        <v>0</v>
      </c>
    </row>
    <row r="568" spans="1:9" ht="12" hidden="1" customHeight="1" outlineLevel="1" x14ac:dyDescent="0.2">
      <c r="A568" s="31" t="s">
        <v>3556</v>
      </c>
      <c r="B568" s="38" t="s">
        <v>989</v>
      </c>
      <c r="C568" s="39" t="s">
        <v>990</v>
      </c>
      <c r="D568" s="219"/>
      <c r="E568" s="40">
        <v>9.1999999999999993</v>
      </c>
      <c r="F568" s="40" t="s">
        <v>3557</v>
      </c>
      <c r="G568" s="166">
        <f t="shared" si="67"/>
        <v>349.59999999999997</v>
      </c>
      <c r="H568" s="166">
        <f t="shared" si="68"/>
        <v>454.47999999999996</v>
      </c>
      <c r="I568" s="256">
        <f t="shared" si="69"/>
        <v>0</v>
      </c>
    </row>
    <row r="569" spans="1:9" ht="12" hidden="1" customHeight="1" outlineLevel="1" x14ac:dyDescent="0.2">
      <c r="A569" s="31" t="s">
        <v>3556</v>
      </c>
      <c r="B569" s="38" t="s">
        <v>991</v>
      </c>
      <c r="C569" s="39" t="s">
        <v>256</v>
      </c>
      <c r="D569" s="219"/>
      <c r="E569" s="40">
        <v>9.1999999999999993</v>
      </c>
      <c r="F569" s="40" t="s">
        <v>3557</v>
      </c>
      <c r="G569" s="166">
        <f t="shared" si="67"/>
        <v>349.59999999999997</v>
      </c>
      <c r="H569" s="166">
        <f t="shared" si="68"/>
        <v>454.47999999999996</v>
      </c>
      <c r="I569" s="256">
        <f t="shared" si="69"/>
        <v>0</v>
      </c>
    </row>
    <row r="570" spans="1:9" ht="12" hidden="1" customHeight="1" outlineLevel="1" x14ac:dyDescent="0.2">
      <c r="A570" s="31" t="s">
        <v>3556</v>
      </c>
      <c r="B570" s="38" t="s">
        <v>992</v>
      </c>
      <c r="C570" s="39" t="s">
        <v>257</v>
      </c>
      <c r="D570" s="219"/>
      <c r="E570" s="40">
        <v>7</v>
      </c>
      <c r="F570" s="40" t="s">
        <v>3557</v>
      </c>
      <c r="G570" s="166">
        <f t="shared" si="67"/>
        <v>266</v>
      </c>
      <c r="H570" s="166">
        <f t="shared" si="68"/>
        <v>345.8</v>
      </c>
      <c r="I570" s="256">
        <f t="shared" si="69"/>
        <v>0</v>
      </c>
    </row>
    <row r="571" spans="1:9" ht="12" hidden="1" customHeight="1" outlineLevel="1" x14ac:dyDescent="0.2">
      <c r="A571" s="31" t="s">
        <v>3556</v>
      </c>
      <c r="B571" s="38" t="s">
        <v>993</v>
      </c>
      <c r="C571" s="39" t="s">
        <v>257</v>
      </c>
      <c r="D571" s="219"/>
      <c r="E571" s="40">
        <v>5.5</v>
      </c>
      <c r="F571" s="40" t="s">
        <v>3557</v>
      </c>
      <c r="G571" s="166">
        <f t="shared" si="67"/>
        <v>209</v>
      </c>
      <c r="H571" s="166">
        <f t="shared" si="68"/>
        <v>271.7</v>
      </c>
      <c r="I571" s="256">
        <f t="shared" si="69"/>
        <v>0</v>
      </c>
    </row>
    <row r="572" spans="1:9" ht="12" hidden="1" customHeight="1" outlineLevel="1" x14ac:dyDescent="0.2">
      <c r="A572" s="31" t="s">
        <v>3556</v>
      </c>
      <c r="B572" s="38" t="s">
        <v>994</v>
      </c>
      <c r="C572" s="39" t="s">
        <v>995</v>
      </c>
      <c r="D572" s="219"/>
      <c r="E572" s="40">
        <v>16.5</v>
      </c>
      <c r="F572" s="40" t="s">
        <v>3557</v>
      </c>
      <c r="G572" s="166">
        <f t="shared" si="67"/>
        <v>627</v>
      </c>
      <c r="H572" s="166">
        <f t="shared" si="68"/>
        <v>815.1</v>
      </c>
      <c r="I572" s="256">
        <f t="shared" si="69"/>
        <v>0</v>
      </c>
    </row>
    <row r="573" spans="1:9" ht="12" hidden="1" customHeight="1" outlineLevel="1" x14ac:dyDescent="0.2">
      <c r="A573" s="31" t="s">
        <v>3556</v>
      </c>
      <c r="B573" s="38" t="s">
        <v>996</v>
      </c>
      <c r="C573" s="39" t="s">
        <v>997</v>
      </c>
      <c r="D573" s="219"/>
      <c r="E573" s="40">
        <v>22</v>
      </c>
      <c r="F573" s="40" t="s">
        <v>3557</v>
      </c>
      <c r="G573" s="166">
        <f t="shared" si="67"/>
        <v>836</v>
      </c>
      <c r="H573" s="166">
        <f t="shared" si="68"/>
        <v>1086.8</v>
      </c>
      <c r="I573" s="256">
        <f t="shared" si="69"/>
        <v>0</v>
      </c>
    </row>
    <row r="574" spans="1:9" ht="12" hidden="1" customHeight="1" outlineLevel="1" x14ac:dyDescent="0.2">
      <c r="A574" s="31" t="s">
        <v>3556</v>
      </c>
      <c r="B574" s="38" t="s">
        <v>998</v>
      </c>
      <c r="C574" s="39" t="s">
        <v>997</v>
      </c>
      <c r="D574" s="219"/>
      <c r="E574" s="40">
        <v>29.33</v>
      </c>
      <c r="F574" s="40" t="s">
        <v>3557</v>
      </c>
      <c r="G574" s="166">
        <f t="shared" si="67"/>
        <v>1114.54</v>
      </c>
      <c r="H574" s="166">
        <f t="shared" si="68"/>
        <v>1448.902</v>
      </c>
      <c r="I574" s="256">
        <f t="shared" si="69"/>
        <v>0</v>
      </c>
    </row>
    <row r="575" spans="1:9" ht="12" hidden="1" customHeight="1" outlineLevel="1" x14ac:dyDescent="0.2">
      <c r="A575" s="31" t="s">
        <v>3556</v>
      </c>
      <c r="B575" s="38" t="s">
        <v>999</v>
      </c>
      <c r="C575" s="39" t="s">
        <v>257</v>
      </c>
      <c r="D575" s="219"/>
      <c r="E575" s="40">
        <v>6</v>
      </c>
      <c r="F575" s="40" t="s">
        <v>3557</v>
      </c>
      <c r="G575" s="166">
        <f t="shared" si="67"/>
        <v>228</v>
      </c>
      <c r="H575" s="166">
        <f t="shared" si="68"/>
        <v>296.40000000000003</v>
      </c>
      <c r="I575" s="256">
        <f t="shared" si="69"/>
        <v>0</v>
      </c>
    </row>
    <row r="576" spans="1:9" ht="12" hidden="1" customHeight="1" outlineLevel="1" x14ac:dyDescent="0.2">
      <c r="A576" s="31" t="s">
        <v>3556</v>
      </c>
      <c r="B576" s="38" t="s">
        <v>1000</v>
      </c>
      <c r="C576" s="39" t="s">
        <v>258</v>
      </c>
      <c r="D576" s="219"/>
      <c r="E576" s="40">
        <v>8</v>
      </c>
      <c r="F576" s="40" t="s">
        <v>3557</v>
      </c>
      <c r="G576" s="166">
        <f t="shared" si="67"/>
        <v>304</v>
      </c>
      <c r="H576" s="166">
        <f t="shared" si="68"/>
        <v>395.2</v>
      </c>
      <c r="I576" s="256">
        <f t="shared" si="69"/>
        <v>0</v>
      </c>
    </row>
    <row r="577" spans="1:9" ht="12" hidden="1" customHeight="1" outlineLevel="1" x14ac:dyDescent="0.2">
      <c r="A577" s="31" t="s">
        <v>3556</v>
      </c>
      <c r="B577" s="38" t="s">
        <v>2764</v>
      </c>
      <c r="C577" s="39" t="s">
        <v>258</v>
      </c>
      <c r="D577" s="219"/>
      <c r="E577" s="40">
        <v>8</v>
      </c>
      <c r="F577" s="40" t="s">
        <v>3557</v>
      </c>
      <c r="G577" s="166">
        <f t="shared" si="67"/>
        <v>304</v>
      </c>
      <c r="H577" s="166">
        <f t="shared" si="68"/>
        <v>395.2</v>
      </c>
      <c r="I577" s="256">
        <f t="shared" si="69"/>
        <v>0</v>
      </c>
    </row>
    <row r="578" spans="1:9" ht="12" hidden="1" customHeight="1" outlineLevel="1" x14ac:dyDescent="0.2">
      <c r="A578" s="31" t="s">
        <v>3556</v>
      </c>
      <c r="B578" s="38" t="s">
        <v>2765</v>
      </c>
      <c r="C578" s="39" t="s">
        <v>258</v>
      </c>
      <c r="D578" s="219"/>
      <c r="E578" s="40">
        <v>8</v>
      </c>
      <c r="F578" s="40" t="s">
        <v>3557</v>
      </c>
      <c r="G578" s="166">
        <f t="shared" si="67"/>
        <v>304</v>
      </c>
      <c r="H578" s="166">
        <f t="shared" si="68"/>
        <v>395.2</v>
      </c>
      <c r="I578" s="256">
        <f t="shared" si="69"/>
        <v>0</v>
      </c>
    </row>
    <row r="579" spans="1:9" ht="12" hidden="1" customHeight="1" outlineLevel="1" x14ac:dyDescent="0.2">
      <c r="A579" s="31" t="s">
        <v>3556</v>
      </c>
      <c r="B579" s="38" t="s">
        <v>2766</v>
      </c>
      <c r="C579" s="39" t="s">
        <v>258</v>
      </c>
      <c r="D579" s="219"/>
      <c r="E579" s="40">
        <v>10</v>
      </c>
      <c r="F579" s="40" t="s">
        <v>3557</v>
      </c>
      <c r="G579" s="166">
        <f t="shared" si="67"/>
        <v>380</v>
      </c>
      <c r="H579" s="166">
        <f t="shared" si="68"/>
        <v>494</v>
      </c>
      <c r="I579" s="256">
        <f t="shared" si="69"/>
        <v>0</v>
      </c>
    </row>
    <row r="580" spans="1:9" ht="12" hidden="1" customHeight="1" outlineLevel="1" x14ac:dyDescent="0.2">
      <c r="A580" s="31" t="s">
        <v>3556</v>
      </c>
      <c r="B580" s="38" t="s">
        <v>3842</v>
      </c>
      <c r="C580" s="39" t="s">
        <v>258</v>
      </c>
      <c r="D580" s="219"/>
      <c r="E580" s="40">
        <v>10</v>
      </c>
      <c r="F580" s="40" t="s">
        <v>3557</v>
      </c>
      <c r="G580" s="166">
        <f t="shared" si="67"/>
        <v>380</v>
      </c>
      <c r="H580" s="166">
        <f t="shared" si="68"/>
        <v>494</v>
      </c>
      <c r="I580" s="256">
        <f t="shared" si="69"/>
        <v>0</v>
      </c>
    </row>
    <row r="581" spans="1:9" ht="12" hidden="1" customHeight="1" outlineLevel="1" x14ac:dyDescent="0.2">
      <c r="A581" s="31" t="s">
        <v>3556</v>
      </c>
      <c r="B581" s="38" t="s">
        <v>3558</v>
      </c>
      <c r="C581" s="39" t="s">
        <v>3843</v>
      </c>
      <c r="D581" s="219"/>
      <c r="E581" s="40">
        <v>0.03</v>
      </c>
      <c r="F581" s="40" t="s">
        <v>659</v>
      </c>
      <c r="G581" s="166">
        <f t="shared" si="67"/>
        <v>1.1399999999999999</v>
      </c>
      <c r="H581" s="166">
        <f t="shared" si="68"/>
        <v>1.482</v>
      </c>
      <c r="I581" s="256">
        <f t="shared" si="69"/>
        <v>0</v>
      </c>
    </row>
    <row r="582" spans="1:9" ht="12" hidden="1" customHeight="1" outlineLevel="1" x14ac:dyDescent="0.2">
      <c r="A582" s="31" t="s">
        <v>3556</v>
      </c>
      <c r="B582" s="38" t="s">
        <v>3559</v>
      </c>
      <c r="C582" s="39" t="s">
        <v>3844</v>
      </c>
      <c r="D582" s="219"/>
      <c r="E582" s="40">
        <v>0.03</v>
      </c>
      <c r="F582" s="40" t="s">
        <v>659</v>
      </c>
      <c r="G582" s="166">
        <f t="shared" si="67"/>
        <v>1.1399999999999999</v>
      </c>
      <c r="H582" s="166">
        <f t="shared" si="68"/>
        <v>1.482</v>
      </c>
      <c r="I582" s="256">
        <f t="shared" si="69"/>
        <v>0</v>
      </c>
    </row>
    <row r="583" spans="1:9" ht="12" hidden="1" customHeight="1" outlineLevel="1" x14ac:dyDescent="0.2">
      <c r="A583" s="31" t="s">
        <v>3556</v>
      </c>
      <c r="B583" s="38" t="s">
        <v>3559</v>
      </c>
      <c r="C583" s="39" t="s">
        <v>3845</v>
      </c>
      <c r="D583" s="219"/>
      <c r="E583" s="40">
        <v>0.03</v>
      </c>
      <c r="F583" s="40" t="s">
        <v>659</v>
      </c>
      <c r="G583" s="166">
        <f t="shared" si="67"/>
        <v>1.1399999999999999</v>
      </c>
      <c r="H583" s="166">
        <f t="shared" si="68"/>
        <v>1.482</v>
      </c>
      <c r="I583" s="256">
        <f t="shared" si="69"/>
        <v>0</v>
      </c>
    </row>
    <row r="584" spans="1:9" ht="12" hidden="1" customHeight="1" outlineLevel="1" x14ac:dyDescent="0.2">
      <c r="A584" s="31" t="s">
        <v>3556</v>
      </c>
      <c r="B584" s="38" t="s">
        <v>3559</v>
      </c>
      <c r="C584" s="39" t="s">
        <v>3846</v>
      </c>
      <c r="D584" s="219"/>
      <c r="E584" s="40">
        <v>0.03</v>
      </c>
      <c r="F584" s="40" t="s">
        <v>659</v>
      </c>
      <c r="G584" s="166">
        <f t="shared" si="67"/>
        <v>1.1399999999999999</v>
      </c>
      <c r="H584" s="166">
        <f t="shared" si="68"/>
        <v>1.482</v>
      </c>
      <c r="I584" s="256">
        <f t="shared" si="69"/>
        <v>0</v>
      </c>
    </row>
    <row r="585" spans="1:9" ht="12" hidden="1" customHeight="1" outlineLevel="1" x14ac:dyDescent="0.2">
      <c r="A585" s="31" t="s">
        <v>1731</v>
      </c>
      <c r="B585" s="38" t="s">
        <v>1732</v>
      </c>
      <c r="C585" s="39" t="s">
        <v>3847</v>
      </c>
      <c r="D585" s="219"/>
      <c r="E585" s="40">
        <v>0.02</v>
      </c>
      <c r="F585" s="40" t="s">
        <v>659</v>
      </c>
      <c r="G585" s="166">
        <f t="shared" si="67"/>
        <v>0.76</v>
      </c>
      <c r="H585" s="166">
        <f t="shared" si="68"/>
        <v>0.9880000000000001</v>
      </c>
      <c r="I585" s="256">
        <f t="shared" si="69"/>
        <v>0</v>
      </c>
    </row>
    <row r="586" spans="1:9" ht="12" hidden="1" customHeight="1" outlineLevel="1" x14ac:dyDescent="0.2">
      <c r="A586" s="31" t="s">
        <v>1731</v>
      </c>
      <c r="B586" s="38" t="s">
        <v>1733</v>
      </c>
      <c r="C586" s="39" t="s">
        <v>3848</v>
      </c>
      <c r="D586" s="219"/>
      <c r="E586" s="40">
        <v>0.03</v>
      </c>
      <c r="F586" s="40" t="s">
        <v>659</v>
      </c>
      <c r="G586" s="166">
        <f t="shared" si="67"/>
        <v>1.1399999999999999</v>
      </c>
      <c r="H586" s="166">
        <f t="shared" si="68"/>
        <v>1.482</v>
      </c>
      <c r="I586" s="256">
        <f t="shared" si="69"/>
        <v>0</v>
      </c>
    </row>
    <row r="587" spans="1:9" ht="12" hidden="1" customHeight="1" outlineLevel="1" x14ac:dyDescent="0.2">
      <c r="A587" s="31" t="s">
        <v>1731</v>
      </c>
      <c r="B587" s="38" t="s">
        <v>1734</v>
      </c>
      <c r="C587" s="39" t="s">
        <v>259</v>
      </c>
      <c r="D587" s="219"/>
      <c r="E587" s="40">
        <v>0.05</v>
      </c>
      <c r="F587" s="40" t="s">
        <v>659</v>
      </c>
      <c r="G587" s="166">
        <f t="shared" si="67"/>
        <v>1.9000000000000001</v>
      </c>
      <c r="H587" s="166">
        <f t="shared" si="68"/>
        <v>2.4700000000000002</v>
      </c>
      <c r="I587" s="256">
        <f t="shared" si="69"/>
        <v>0</v>
      </c>
    </row>
    <row r="588" spans="1:9" ht="12" hidden="1" customHeight="1" outlineLevel="1" x14ac:dyDescent="0.2">
      <c r="A588" s="31" t="s">
        <v>1731</v>
      </c>
      <c r="B588" s="38" t="s">
        <v>1915</v>
      </c>
      <c r="C588" s="39" t="s">
        <v>3849</v>
      </c>
      <c r="D588" s="219"/>
      <c r="E588" s="40">
        <v>0.02</v>
      </c>
      <c r="F588" s="40" t="s">
        <v>659</v>
      </c>
      <c r="G588" s="166">
        <f t="shared" si="67"/>
        <v>0.76</v>
      </c>
      <c r="H588" s="166">
        <f t="shared" si="68"/>
        <v>0.9880000000000001</v>
      </c>
      <c r="I588" s="256">
        <f t="shared" si="69"/>
        <v>0</v>
      </c>
    </row>
    <row r="589" spans="1:9" ht="12" hidden="1" customHeight="1" outlineLevel="1" x14ac:dyDescent="0.2">
      <c r="A589" s="31" t="s">
        <v>1731</v>
      </c>
      <c r="B589" s="38" t="s">
        <v>1916</v>
      </c>
      <c r="C589" s="39" t="s">
        <v>3850</v>
      </c>
      <c r="D589" s="219"/>
      <c r="E589" s="40">
        <v>0.02</v>
      </c>
      <c r="F589" s="40" t="s">
        <v>659</v>
      </c>
      <c r="G589" s="166">
        <f t="shared" si="67"/>
        <v>0.76</v>
      </c>
      <c r="H589" s="166">
        <f t="shared" si="68"/>
        <v>0.9880000000000001</v>
      </c>
      <c r="I589" s="256">
        <f t="shared" si="69"/>
        <v>0</v>
      </c>
    </row>
    <row r="590" spans="1:9" ht="12" hidden="1" customHeight="1" outlineLevel="1" x14ac:dyDescent="0.2">
      <c r="A590" s="31" t="s">
        <v>1731</v>
      </c>
      <c r="B590" s="38" t="s">
        <v>1917</v>
      </c>
      <c r="C590" s="39" t="s">
        <v>3851</v>
      </c>
      <c r="D590" s="219"/>
      <c r="E590" s="40">
        <v>0.02</v>
      </c>
      <c r="F590" s="40" t="s">
        <v>659</v>
      </c>
      <c r="G590" s="166">
        <f t="shared" si="67"/>
        <v>0.76</v>
      </c>
      <c r="H590" s="166">
        <f t="shared" si="68"/>
        <v>0.9880000000000001</v>
      </c>
      <c r="I590" s="256">
        <f t="shared" si="69"/>
        <v>0</v>
      </c>
    </row>
    <row r="591" spans="1:9" ht="12" hidden="1" customHeight="1" outlineLevel="1" x14ac:dyDescent="0.2">
      <c r="A591" s="31" t="s">
        <v>1731</v>
      </c>
      <c r="B591" s="38" t="s">
        <v>3852</v>
      </c>
      <c r="C591" s="39" t="s">
        <v>3853</v>
      </c>
      <c r="D591" s="219"/>
      <c r="E591" s="40">
        <v>1.2</v>
      </c>
      <c r="F591" s="40" t="s">
        <v>3557</v>
      </c>
      <c r="G591" s="166">
        <f t="shared" si="67"/>
        <v>45.6</v>
      </c>
      <c r="H591" s="166">
        <f t="shared" si="68"/>
        <v>59.28</v>
      </c>
      <c r="I591" s="256">
        <f t="shared" si="69"/>
        <v>0</v>
      </c>
    </row>
    <row r="592" spans="1:9" ht="12" hidden="1" customHeight="1" outlineLevel="1" x14ac:dyDescent="0.2">
      <c r="A592" s="31" t="s">
        <v>1918</v>
      </c>
      <c r="B592" s="38" t="s">
        <v>3854</v>
      </c>
      <c r="C592" s="39" t="s">
        <v>3855</v>
      </c>
      <c r="D592" s="219"/>
      <c r="E592" s="40">
        <v>0.9</v>
      </c>
      <c r="F592" s="40" t="s">
        <v>659</v>
      </c>
      <c r="G592" s="166">
        <f t="shared" si="67"/>
        <v>34.200000000000003</v>
      </c>
      <c r="H592" s="166">
        <f t="shared" si="68"/>
        <v>44.460000000000008</v>
      </c>
      <c r="I592" s="256">
        <f t="shared" si="69"/>
        <v>0</v>
      </c>
    </row>
    <row r="593" spans="1:9" ht="12" hidden="1" customHeight="1" outlineLevel="1" x14ac:dyDescent="0.2">
      <c r="A593" s="31" t="s">
        <v>1918</v>
      </c>
      <c r="B593" s="38"/>
      <c r="C593" s="39" t="s">
        <v>1919</v>
      </c>
      <c r="D593" s="219"/>
      <c r="E593" s="40">
        <v>4.25</v>
      </c>
      <c r="F593" s="40" t="s">
        <v>1920</v>
      </c>
      <c r="G593" s="166">
        <f t="shared" si="67"/>
        <v>161.5</v>
      </c>
      <c r="H593" s="166">
        <f t="shared" si="68"/>
        <v>209.95000000000002</v>
      </c>
      <c r="I593" s="256">
        <f t="shared" si="69"/>
        <v>0</v>
      </c>
    </row>
    <row r="594" spans="1:9" ht="12" hidden="1" customHeight="1" outlineLevel="1" x14ac:dyDescent="0.2">
      <c r="A594" s="31" t="s">
        <v>1918</v>
      </c>
      <c r="B594" s="38">
        <v>417</v>
      </c>
      <c r="C594" s="39" t="s">
        <v>1921</v>
      </c>
      <c r="D594" s="219"/>
      <c r="E594" s="40">
        <v>0.03</v>
      </c>
      <c r="F594" s="40" t="s">
        <v>659</v>
      </c>
      <c r="G594" s="166">
        <f t="shared" si="67"/>
        <v>1.1399999999999999</v>
      </c>
      <c r="H594" s="166">
        <f t="shared" si="68"/>
        <v>1.482</v>
      </c>
      <c r="I594" s="256">
        <f t="shared" si="69"/>
        <v>0</v>
      </c>
    </row>
    <row r="595" spans="1:9" ht="12" hidden="1" customHeight="1" outlineLevel="1" x14ac:dyDescent="0.2">
      <c r="A595" s="31" t="s">
        <v>1918</v>
      </c>
      <c r="B595" s="38" t="s">
        <v>1922</v>
      </c>
      <c r="C595" s="39" t="s">
        <v>3856</v>
      </c>
      <c r="D595" s="219"/>
      <c r="E595" s="40">
        <v>0.09</v>
      </c>
      <c r="F595" s="40" t="s">
        <v>659</v>
      </c>
      <c r="G595" s="166">
        <f t="shared" si="67"/>
        <v>3.42</v>
      </c>
      <c r="H595" s="166">
        <f t="shared" si="68"/>
        <v>4.4459999999999997</v>
      </c>
      <c r="I595" s="256">
        <f t="shared" si="69"/>
        <v>0</v>
      </c>
    </row>
    <row r="596" spans="1:9" ht="12" hidden="1" customHeight="1" outlineLevel="1" x14ac:dyDescent="0.2">
      <c r="A596" s="31" t="s">
        <v>1918</v>
      </c>
      <c r="B596" s="38" t="s">
        <v>1923</v>
      </c>
      <c r="C596" s="39" t="s">
        <v>1924</v>
      </c>
      <c r="D596" s="219"/>
      <c r="E596" s="40">
        <v>0.12</v>
      </c>
      <c r="F596" s="40" t="s">
        <v>659</v>
      </c>
      <c r="G596" s="166">
        <f t="shared" si="67"/>
        <v>4.5599999999999996</v>
      </c>
      <c r="H596" s="166">
        <f t="shared" si="68"/>
        <v>5.9279999999999999</v>
      </c>
      <c r="I596" s="256">
        <f t="shared" si="69"/>
        <v>0</v>
      </c>
    </row>
    <row r="597" spans="1:9" ht="12" hidden="1" customHeight="1" outlineLevel="1" x14ac:dyDescent="0.2">
      <c r="A597" s="31" t="s">
        <v>1918</v>
      </c>
      <c r="B597" s="31" t="s">
        <v>3247</v>
      </c>
      <c r="C597" s="39" t="s">
        <v>1925</v>
      </c>
      <c r="D597" s="219"/>
      <c r="E597" s="40">
        <v>0.35</v>
      </c>
      <c r="F597" s="40" t="s">
        <v>659</v>
      </c>
      <c r="G597" s="166">
        <f t="shared" si="67"/>
        <v>13.299999999999999</v>
      </c>
      <c r="H597" s="166">
        <f t="shared" si="68"/>
        <v>17.29</v>
      </c>
      <c r="I597" s="256">
        <f t="shared" si="69"/>
        <v>0</v>
      </c>
    </row>
    <row r="598" spans="1:9" ht="12" hidden="1" customHeight="1" outlineLevel="1" x14ac:dyDescent="0.2">
      <c r="A598" s="31" t="s">
        <v>1926</v>
      </c>
      <c r="B598" s="38" t="s">
        <v>260</v>
      </c>
      <c r="C598" s="39" t="s">
        <v>261</v>
      </c>
      <c r="D598" s="219"/>
      <c r="E598" s="40">
        <v>0.8</v>
      </c>
      <c r="F598" s="40" t="s">
        <v>659</v>
      </c>
      <c r="G598" s="166">
        <f t="shared" si="67"/>
        <v>30.400000000000002</v>
      </c>
      <c r="H598" s="166">
        <f t="shared" si="68"/>
        <v>39.520000000000003</v>
      </c>
      <c r="I598" s="256">
        <f t="shared" si="69"/>
        <v>0</v>
      </c>
    </row>
    <row r="599" spans="1:9" ht="12" hidden="1" customHeight="1" outlineLevel="1" x14ac:dyDescent="0.2">
      <c r="A599" s="31" t="s">
        <v>1926</v>
      </c>
      <c r="B599" s="38" t="s">
        <v>1928</v>
      </c>
      <c r="C599" s="39" t="s">
        <v>3857</v>
      </c>
      <c r="D599" s="219"/>
      <c r="E599" s="40">
        <v>7.4</v>
      </c>
      <c r="F599" s="40" t="s">
        <v>3557</v>
      </c>
      <c r="G599" s="166">
        <f t="shared" si="67"/>
        <v>281.2</v>
      </c>
      <c r="H599" s="166">
        <f t="shared" si="68"/>
        <v>365.56</v>
      </c>
      <c r="I599" s="256">
        <f t="shared" si="69"/>
        <v>0</v>
      </c>
    </row>
    <row r="600" spans="1:9" ht="12" hidden="1" customHeight="1" outlineLevel="1" x14ac:dyDescent="0.2">
      <c r="A600" s="31" t="s">
        <v>1926</v>
      </c>
      <c r="B600" s="38" t="s">
        <v>1929</v>
      </c>
      <c r="C600" s="39" t="s">
        <v>1247</v>
      </c>
      <c r="D600" s="219"/>
      <c r="E600" s="40">
        <v>7.4</v>
      </c>
      <c r="F600" s="40" t="s">
        <v>3557</v>
      </c>
      <c r="G600" s="166">
        <f t="shared" si="67"/>
        <v>281.2</v>
      </c>
      <c r="H600" s="166">
        <f t="shared" si="68"/>
        <v>365.56</v>
      </c>
      <c r="I600" s="256">
        <f t="shared" si="69"/>
        <v>0</v>
      </c>
    </row>
    <row r="601" spans="1:9" ht="12" hidden="1" customHeight="1" outlineLevel="1" x14ac:dyDescent="0.2">
      <c r="A601" s="31" t="s">
        <v>1926</v>
      </c>
      <c r="B601" s="38" t="s">
        <v>1930</v>
      </c>
      <c r="C601" s="39" t="s">
        <v>1248</v>
      </c>
      <c r="D601" s="219"/>
      <c r="E601" s="40">
        <v>7.4</v>
      </c>
      <c r="F601" s="40" t="s">
        <v>3557</v>
      </c>
      <c r="G601" s="166">
        <f t="shared" si="67"/>
        <v>281.2</v>
      </c>
      <c r="H601" s="166">
        <f t="shared" si="68"/>
        <v>365.56</v>
      </c>
      <c r="I601" s="256">
        <f t="shared" si="69"/>
        <v>0</v>
      </c>
    </row>
    <row r="602" spans="1:9" ht="12" hidden="1" customHeight="1" outlineLevel="1" x14ac:dyDescent="0.2">
      <c r="A602" s="31" t="s">
        <v>1926</v>
      </c>
      <c r="B602" s="38" t="s">
        <v>1931</v>
      </c>
      <c r="C602" s="39" t="s">
        <v>1249</v>
      </c>
      <c r="D602" s="219"/>
      <c r="E602" s="40">
        <v>7.4</v>
      </c>
      <c r="F602" s="40" t="s">
        <v>3557</v>
      </c>
      <c r="G602" s="166">
        <f t="shared" si="67"/>
        <v>281.2</v>
      </c>
      <c r="H602" s="166">
        <f t="shared" si="68"/>
        <v>365.56</v>
      </c>
      <c r="I602" s="256">
        <f t="shared" si="69"/>
        <v>0</v>
      </c>
    </row>
    <row r="603" spans="1:9" ht="12" hidden="1" customHeight="1" outlineLevel="1" x14ac:dyDescent="0.2">
      <c r="A603" s="31" t="s">
        <v>1926</v>
      </c>
      <c r="B603" s="38" t="s">
        <v>1932</v>
      </c>
      <c r="C603" s="39" t="s">
        <v>1250</v>
      </c>
      <c r="D603" s="219"/>
      <c r="E603" s="40">
        <v>7.4</v>
      </c>
      <c r="F603" s="40" t="s">
        <v>3557</v>
      </c>
      <c r="G603" s="166">
        <f t="shared" si="67"/>
        <v>281.2</v>
      </c>
      <c r="H603" s="166">
        <f t="shared" si="68"/>
        <v>365.56</v>
      </c>
      <c r="I603" s="256">
        <f t="shared" si="69"/>
        <v>0</v>
      </c>
    </row>
    <row r="604" spans="1:9" ht="12" hidden="1" customHeight="1" outlineLevel="1" x14ac:dyDescent="0.2">
      <c r="A604" s="31" t="s">
        <v>1926</v>
      </c>
      <c r="B604" s="38" t="s">
        <v>1933</v>
      </c>
      <c r="C604" s="39" t="s">
        <v>1251</v>
      </c>
      <c r="D604" s="219"/>
      <c r="E604" s="40">
        <v>7.4</v>
      </c>
      <c r="F604" s="40" t="s">
        <v>3557</v>
      </c>
      <c r="G604" s="166">
        <f t="shared" si="67"/>
        <v>281.2</v>
      </c>
      <c r="H604" s="166">
        <f t="shared" si="68"/>
        <v>365.56</v>
      </c>
      <c r="I604" s="256">
        <f t="shared" si="69"/>
        <v>0</v>
      </c>
    </row>
    <row r="605" spans="1:9" ht="12" hidden="1" customHeight="1" outlineLevel="1" x14ac:dyDescent="0.2">
      <c r="A605" s="31" t="s">
        <v>1926</v>
      </c>
      <c r="B605" s="38" t="s">
        <v>1934</v>
      </c>
      <c r="C605" s="39" t="s">
        <v>1582</v>
      </c>
      <c r="D605" s="219"/>
      <c r="E605" s="40">
        <v>9.61</v>
      </c>
      <c r="F605" s="40" t="s">
        <v>3557</v>
      </c>
      <c r="G605" s="166">
        <f t="shared" si="67"/>
        <v>365.17999999999995</v>
      </c>
      <c r="H605" s="166">
        <f t="shared" si="68"/>
        <v>474.73399999999992</v>
      </c>
      <c r="I605" s="256">
        <f t="shared" si="69"/>
        <v>0</v>
      </c>
    </row>
    <row r="606" spans="1:9" ht="12" hidden="1" customHeight="1" outlineLevel="1" x14ac:dyDescent="0.2">
      <c r="A606" s="31" t="s">
        <v>1926</v>
      </c>
      <c r="B606" s="38" t="s">
        <v>1935</v>
      </c>
      <c r="C606" s="39" t="s">
        <v>1583</v>
      </c>
      <c r="D606" s="219"/>
      <c r="E606" s="40">
        <v>9.61</v>
      </c>
      <c r="F606" s="40" t="s">
        <v>3557</v>
      </c>
      <c r="G606" s="166">
        <f t="shared" si="67"/>
        <v>365.17999999999995</v>
      </c>
      <c r="H606" s="166">
        <f t="shared" si="68"/>
        <v>474.73399999999992</v>
      </c>
      <c r="I606" s="256">
        <f t="shared" si="69"/>
        <v>0</v>
      </c>
    </row>
    <row r="607" spans="1:9" ht="12" hidden="1" customHeight="1" outlineLevel="1" x14ac:dyDescent="0.2">
      <c r="A607" s="31" t="s">
        <v>1926</v>
      </c>
      <c r="B607" s="38" t="s">
        <v>1936</v>
      </c>
      <c r="C607" s="39" t="s">
        <v>262</v>
      </c>
      <c r="D607" s="219"/>
      <c r="E607" s="40">
        <v>9.61</v>
      </c>
      <c r="F607" s="40" t="s">
        <v>3557</v>
      </c>
      <c r="G607" s="166">
        <f t="shared" si="67"/>
        <v>365.17999999999995</v>
      </c>
      <c r="H607" s="166">
        <f t="shared" si="68"/>
        <v>474.73399999999992</v>
      </c>
      <c r="I607" s="256">
        <f t="shared" si="69"/>
        <v>0</v>
      </c>
    </row>
    <row r="608" spans="1:9" ht="12" hidden="1" customHeight="1" outlineLevel="1" x14ac:dyDescent="0.2">
      <c r="A608" s="31" t="s">
        <v>1926</v>
      </c>
      <c r="B608" s="38" t="s">
        <v>1937</v>
      </c>
      <c r="C608" s="39" t="s">
        <v>4118</v>
      </c>
      <c r="D608" s="219"/>
      <c r="E608" s="40">
        <v>0.1</v>
      </c>
      <c r="F608" s="40" t="s">
        <v>659</v>
      </c>
      <c r="G608" s="166">
        <f t="shared" si="67"/>
        <v>3.8000000000000003</v>
      </c>
      <c r="H608" s="166">
        <f t="shared" si="68"/>
        <v>4.9400000000000004</v>
      </c>
      <c r="I608" s="256">
        <f t="shared" si="69"/>
        <v>0</v>
      </c>
    </row>
    <row r="609" spans="1:9" ht="12" hidden="1" customHeight="1" outlineLevel="1" x14ac:dyDescent="0.2">
      <c r="A609" s="31" t="s">
        <v>1927</v>
      </c>
      <c r="B609" s="38">
        <v>346</v>
      </c>
      <c r="C609" s="39" t="s">
        <v>3943</v>
      </c>
      <c r="D609" s="219"/>
      <c r="E609" s="40">
        <v>0.04</v>
      </c>
      <c r="F609" s="40" t="s">
        <v>659</v>
      </c>
      <c r="G609" s="166">
        <f t="shared" si="67"/>
        <v>1.52</v>
      </c>
      <c r="H609" s="166">
        <f t="shared" si="68"/>
        <v>1.9760000000000002</v>
      </c>
      <c r="I609" s="256">
        <f t="shared" si="69"/>
        <v>0</v>
      </c>
    </row>
    <row r="610" spans="1:9" ht="12" hidden="1" customHeight="1" outlineLevel="1" x14ac:dyDescent="0.2">
      <c r="A610" s="31" t="s">
        <v>1927</v>
      </c>
      <c r="B610" s="38" t="s">
        <v>263</v>
      </c>
      <c r="C610" s="39" t="s">
        <v>264</v>
      </c>
      <c r="D610" s="219"/>
      <c r="E610" s="40">
        <v>0.02</v>
      </c>
      <c r="F610" s="40" t="s">
        <v>659</v>
      </c>
      <c r="G610" s="166">
        <f t="shared" si="67"/>
        <v>0.76</v>
      </c>
      <c r="H610" s="166">
        <f t="shared" si="68"/>
        <v>0.9880000000000001</v>
      </c>
      <c r="I610" s="256">
        <f t="shared" si="69"/>
        <v>0</v>
      </c>
    </row>
    <row r="611" spans="1:9" ht="12" hidden="1" customHeight="1" outlineLevel="1" x14ac:dyDescent="0.2">
      <c r="A611" s="31" t="s">
        <v>1927</v>
      </c>
      <c r="B611" s="38" t="s">
        <v>3944</v>
      </c>
      <c r="C611" s="39" t="s">
        <v>3945</v>
      </c>
      <c r="D611" s="219"/>
      <c r="E611" s="40">
        <v>0.04</v>
      </c>
      <c r="F611" s="40" t="s">
        <v>659</v>
      </c>
      <c r="G611" s="166">
        <f t="shared" si="67"/>
        <v>1.52</v>
      </c>
      <c r="H611" s="166">
        <f t="shared" si="68"/>
        <v>1.9760000000000002</v>
      </c>
      <c r="I611" s="256">
        <f t="shared" si="69"/>
        <v>0</v>
      </c>
    </row>
    <row r="612" spans="1:9" ht="12" hidden="1" customHeight="1" outlineLevel="1" x14ac:dyDescent="0.2">
      <c r="A612" s="31" t="s">
        <v>1927</v>
      </c>
      <c r="B612" s="38" t="s">
        <v>3946</v>
      </c>
      <c r="C612" s="39" t="s">
        <v>3947</v>
      </c>
      <c r="D612" s="219"/>
      <c r="E612" s="40">
        <v>0.02</v>
      </c>
      <c r="F612" s="40" t="s">
        <v>659</v>
      </c>
      <c r="G612" s="166">
        <f>E612*$G$1</f>
        <v>0.76</v>
      </c>
      <c r="H612" s="166">
        <f>G612*($H$1+1)</f>
        <v>0.9880000000000001</v>
      </c>
      <c r="I612" s="256">
        <f>D612*H612</f>
        <v>0</v>
      </c>
    </row>
    <row r="613" spans="1:9" ht="12" hidden="1" customHeight="1" outlineLevel="1" x14ac:dyDescent="0.2">
      <c r="A613" s="32" t="s">
        <v>4119</v>
      </c>
      <c r="B613" s="48">
        <v>550341</v>
      </c>
      <c r="C613" s="66" t="s">
        <v>1584</v>
      </c>
      <c r="D613" s="232"/>
      <c r="E613" s="49">
        <v>0.28000000000000003</v>
      </c>
      <c r="F613" s="49" t="s">
        <v>659</v>
      </c>
      <c r="G613" s="166">
        <f>E613*$G$1</f>
        <v>10.64</v>
      </c>
      <c r="H613" s="166">
        <f>G613*($H$1+1)</f>
        <v>13.832000000000001</v>
      </c>
      <c r="I613" s="256">
        <f>D613*H613</f>
        <v>0</v>
      </c>
    </row>
    <row r="614" spans="1:9" ht="12" hidden="1" customHeight="1" outlineLevel="1" x14ac:dyDescent="0.2">
      <c r="A614" s="31" t="s">
        <v>1585</v>
      </c>
      <c r="B614" s="38" t="s">
        <v>1586</v>
      </c>
      <c r="C614" s="60" t="s">
        <v>265</v>
      </c>
      <c r="D614" s="67"/>
      <c r="E614" s="67">
        <v>0.3</v>
      </c>
      <c r="F614" s="68" t="s">
        <v>1587</v>
      </c>
      <c r="G614" s="166">
        <f>E614*$G$1</f>
        <v>11.4</v>
      </c>
      <c r="H614" s="166">
        <f>G614*($H$1+1)</f>
        <v>14.82</v>
      </c>
      <c r="I614" s="256">
        <f>D614*H614</f>
        <v>0</v>
      </c>
    </row>
    <row r="615" spans="1:9" ht="12" customHeight="1" collapsed="1" x14ac:dyDescent="0.25">
      <c r="A615" s="125" t="s">
        <v>3948</v>
      </c>
      <c r="B615" s="129"/>
      <c r="C615" s="152"/>
      <c r="D615" s="231"/>
      <c r="E615" s="179"/>
      <c r="F615" s="180"/>
    </row>
    <row r="616" spans="1:9" ht="12" hidden="1" customHeight="1" outlineLevel="1" x14ac:dyDescent="0.2">
      <c r="A616" s="31" t="s">
        <v>3949</v>
      </c>
      <c r="B616" s="38" t="s">
        <v>266</v>
      </c>
      <c r="C616" s="73" t="s">
        <v>267</v>
      </c>
      <c r="D616" s="122"/>
      <c r="E616" s="69">
        <v>0.12</v>
      </c>
      <c r="F616" s="69" t="s">
        <v>659</v>
      </c>
      <c r="G616" s="166">
        <f t="shared" ref="G616:G679" si="70">E616*$G$1</f>
        <v>4.5599999999999996</v>
      </c>
      <c r="H616" s="166">
        <f t="shared" ref="H616:H679" si="71">G616*($H$1+1)</f>
        <v>5.9279999999999999</v>
      </c>
      <c r="I616" s="256">
        <f t="shared" ref="I616:I679" si="72">D616*H616</f>
        <v>0</v>
      </c>
    </row>
    <row r="617" spans="1:9" ht="12" hidden="1" customHeight="1" outlineLevel="1" x14ac:dyDescent="0.2">
      <c r="A617" s="31" t="s">
        <v>3949</v>
      </c>
      <c r="B617" s="38" t="s">
        <v>268</v>
      </c>
      <c r="C617" s="41" t="s">
        <v>269</v>
      </c>
      <c r="D617" s="121"/>
      <c r="E617" s="69">
        <v>0.12</v>
      </c>
      <c r="F617" s="69" t="s">
        <v>659</v>
      </c>
      <c r="G617" s="166">
        <f t="shared" si="70"/>
        <v>4.5599999999999996</v>
      </c>
      <c r="H617" s="166">
        <f t="shared" si="71"/>
        <v>5.9279999999999999</v>
      </c>
      <c r="I617" s="256">
        <f t="shared" si="72"/>
        <v>0</v>
      </c>
    </row>
    <row r="618" spans="1:9" ht="12" hidden="1" customHeight="1" outlineLevel="1" x14ac:dyDescent="0.2">
      <c r="A618" s="31" t="s">
        <v>3949</v>
      </c>
      <c r="B618" s="38" t="s">
        <v>270</v>
      </c>
      <c r="C618" s="73" t="s">
        <v>271</v>
      </c>
      <c r="D618" s="122"/>
      <c r="E618" s="69">
        <v>0.12</v>
      </c>
      <c r="F618" s="69" t="s">
        <v>659</v>
      </c>
      <c r="G618" s="166">
        <f t="shared" si="70"/>
        <v>4.5599999999999996</v>
      </c>
      <c r="H618" s="166">
        <f t="shared" si="71"/>
        <v>5.9279999999999999</v>
      </c>
      <c r="I618" s="256">
        <f t="shared" si="72"/>
        <v>0</v>
      </c>
    </row>
    <row r="619" spans="1:9" ht="12" hidden="1" customHeight="1" outlineLevel="1" x14ac:dyDescent="0.2">
      <c r="A619" s="31" t="s">
        <v>3949</v>
      </c>
      <c r="B619" s="38" t="s">
        <v>272</v>
      </c>
      <c r="C619" s="73" t="s">
        <v>273</v>
      </c>
      <c r="D619" s="122"/>
      <c r="E619" s="69">
        <v>0.12</v>
      </c>
      <c r="F619" s="69" t="s">
        <v>659</v>
      </c>
      <c r="G619" s="166">
        <f t="shared" si="70"/>
        <v>4.5599999999999996</v>
      </c>
      <c r="H619" s="166">
        <f t="shared" si="71"/>
        <v>5.9279999999999999</v>
      </c>
      <c r="I619" s="256">
        <f t="shared" si="72"/>
        <v>0</v>
      </c>
    </row>
    <row r="620" spans="1:9" ht="12" hidden="1" customHeight="1" outlineLevel="1" x14ac:dyDescent="0.2">
      <c r="A620" s="31" t="s">
        <v>3949</v>
      </c>
      <c r="B620" s="121" t="s">
        <v>274</v>
      </c>
      <c r="C620" s="41" t="s">
        <v>275</v>
      </c>
      <c r="D620" s="121"/>
      <c r="E620" s="69">
        <v>0.12</v>
      </c>
      <c r="F620" s="69" t="s">
        <v>659</v>
      </c>
      <c r="G620" s="166">
        <f t="shared" si="70"/>
        <v>4.5599999999999996</v>
      </c>
      <c r="H620" s="166">
        <f t="shared" si="71"/>
        <v>5.9279999999999999</v>
      </c>
      <c r="I620" s="256">
        <f t="shared" si="72"/>
        <v>0</v>
      </c>
    </row>
    <row r="621" spans="1:9" ht="12" hidden="1" customHeight="1" outlineLevel="1" x14ac:dyDescent="0.2">
      <c r="A621" s="31" t="s">
        <v>3949</v>
      </c>
      <c r="B621" s="121" t="s">
        <v>276</v>
      </c>
      <c r="C621" s="170" t="s">
        <v>277</v>
      </c>
      <c r="D621" s="121"/>
      <c r="E621" s="59">
        <v>7.0000000000000007E-2</v>
      </c>
      <c r="F621" s="69" t="s">
        <v>659</v>
      </c>
      <c r="G621" s="166">
        <f t="shared" si="70"/>
        <v>2.66</v>
      </c>
      <c r="H621" s="166">
        <f t="shared" si="71"/>
        <v>3.4580000000000002</v>
      </c>
      <c r="I621" s="256">
        <f t="shared" si="72"/>
        <v>0</v>
      </c>
    </row>
    <row r="622" spans="1:9" ht="12" hidden="1" customHeight="1" outlineLevel="1" x14ac:dyDescent="0.2">
      <c r="A622" s="31" t="s">
        <v>1831</v>
      </c>
      <c r="B622" s="38" t="s">
        <v>278</v>
      </c>
      <c r="C622" s="55" t="s">
        <v>279</v>
      </c>
      <c r="D622" s="208"/>
      <c r="E622" s="69">
        <v>0.36</v>
      </c>
      <c r="F622" s="40" t="s">
        <v>659</v>
      </c>
      <c r="G622" s="166">
        <f t="shared" si="70"/>
        <v>13.68</v>
      </c>
      <c r="H622" s="166">
        <f t="shared" si="71"/>
        <v>17.783999999999999</v>
      </c>
      <c r="I622" s="256">
        <f t="shared" si="72"/>
        <v>0</v>
      </c>
    </row>
    <row r="623" spans="1:9" ht="12" hidden="1" customHeight="1" outlineLevel="1" x14ac:dyDescent="0.2">
      <c r="A623" s="31" t="s">
        <v>1831</v>
      </c>
      <c r="B623" s="38" t="s">
        <v>280</v>
      </c>
      <c r="C623" s="170" t="s">
        <v>281</v>
      </c>
      <c r="D623" s="121"/>
      <c r="E623" s="69">
        <v>0.36</v>
      </c>
      <c r="F623" s="40" t="s">
        <v>659</v>
      </c>
      <c r="G623" s="166">
        <f t="shared" si="70"/>
        <v>13.68</v>
      </c>
      <c r="H623" s="166">
        <f t="shared" si="71"/>
        <v>17.783999999999999</v>
      </c>
      <c r="I623" s="256">
        <f t="shared" si="72"/>
        <v>0</v>
      </c>
    </row>
    <row r="624" spans="1:9" ht="12" hidden="1" customHeight="1" outlineLevel="1" x14ac:dyDescent="0.2">
      <c r="A624" s="31" t="s">
        <v>1831</v>
      </c>
      <c r="B624" s="38" t="s">
        <v>282</v>
      </c>
      <c r="C624" s="170" t="s">
        <v>283</v>
      </c>
      <c r="D624" s="121"/>
      <c r="E624" s="69">
        <v>0.05</v>
      </c>
      <c r="F624" s="40" t="s">
        <v>659</v>
      </c>
      <c r="G624" s="166">
        <f t="shared" si="70"/>
        <v>1.9000000000000001</v>
      </c>
      <c r="H624" s="166">
        <f t="shared" si="71"/>
        <v>2.4700000000000002</v>
      </c>
      <c r="I624" s="256">
        <f t="shared" si="72"/>
        <v>0</v>
      </c>
    </row>
    <row r="625" spans="1:9" ht="12" hidden="1" customHeight="1" outlineLevel="1" x14ac:dyDescent="0.2">
      <c r="A625" s="31" t="s">
        <v>1831</v>
      </c>
      <c r="B625" s="38" t="s">
        <v>284</v>
      </c>
      <c r="C625" s="36" t="s">
        <v>285</v>
      </c>
      <c r="D625" s="211"/>
      <c r="E625" s="69">
        <v>0.05</v>
      </c>
      <c r="F625" s="40" t="s">
        <v>659</v>
      </c>
      <c r="G625" s="166">
        <f t="shared" si="70"/>
        <v>1.9000000000000001</v>
      </c>
      <c r="H625" s="166">
        <f t="shared" si="71"/>
        <v>2.4700000000000002</v>
      </c>
      <c r="I625" s="256">
        <f t="shared" si="72"/>
        <v>0</v>
      </c>
    </row>
    <row r="626" spans="1:9" ht="12" hidden="1" customHeight="1" outlineLevel="1" x14ac:dyDescent="0.2">
      <c r="A626" s="31" t="s">
        <v>1831</v>
      </c>
      <c r="B626" s="38" t="s">
        <v>286</v>
      </c>
      <c r="C626" s="170" t="s">
        <v>287</v>
      </c>
      <c r="D626" s="121"/>
      <c r="E626" s="69">
        <v>0.05</v>
      </c>
      <c r="F626" s="40" t="s">
        <v>659</v>
      </c>
      <c r="G626" s="166">
        <f t="shared" si="70"/>
        <v>1.9000000000000001</v>
      </c>
      <c r="H626" s="166">
        <f t="shared" si="71"/>
        <v>2.4700000000000002</v>
      </c>
      <c r="I626" s="256">
        <f t="shared" si="72"/>
        <v>0</v>
      </c>
    </row>
    <row r="627" spans="1:9" ht="12" hidden="1" customHeight="1" outlineLevel="1" x14ac:dyDescent="0.2">
      <c r="A627" s="31" t="s">
        <v>1831</v>
      </c>
      <c r="B627" s="38" t="s">
        <v>288</v>
      </c>
      <c r="C627" s="170" t="s">
        <v>289</v>
      </c>
      <c r="D627" s="121"/>
      <c r="E627" s="69">
        <v>0.12</v>
      </c>
      <c r="F627" s="40" t="s">
        <v>659</v>
      </c>
      <c r="G627" s="166">
        <f t="shared" si="70"/>
        <v>4.5599999999999996</v>
      </c>
      <c r="H627" s="166">
        <f t="shared" si="71"/>
        <v>5.9279999999999999</v>
      </c>
      <c r="I627" s="256">
        <f t="shared" si="72"/>
        <v>0</v>
      </c>
    </row>
    <row r="628" spans="1:9" ht="12" hidden="1" customHeight="1" outlineLevel="1" x14ac:dyDescent="0.2">
      <c r="A628" s="31" t="s">
        <v>1831</v>
      </c>
      <c r="B628" s="121" t="s">
        <v>290</v>
      </c>
      <c r="C628" s="170" t="s">
        <v>291</v>
      </c>
      <c r="D628" s="121"/>
      <c r="E628" s="69">
        <v>0.1</v>
      </c>
      <c r="F628" s="40" t="s">
        <v>659</v>
      </c>
      <c r="G628" s="166">
        <f t="shared" si="70"/>
        <v>3.8000000000000003</v>
      </c>
      <c r="H628" s="166">
        <f t="shared" si="71"/>
        <v>4.9400000000000004</v>
      </c>
      <c r="I628" s="256">
        <f t="shared" si="72"/>
        <v>0</v>
      </c>
    </row>
    <row r="629" spans="1:9" ht="12" hidden="1" customHeight="1" outlineLevel="1" x14ac:dyDescent="0.2">
      <c r="A629" s="31" t="s">
        <v>1831</v>
      </c>
      <c r="B629" s="121" t="s">
        <v>292</v>
      </c>
      <c r="C629" s="41" t="s">
        <v>293</v>
      </c>
      <c r="D629" s="121"/>
      <c r="E629" s="69">
        <v>0.19</v>
      </c>
      <c r="F629" s="40" t="s">
        <v>659</v>
      </c>
      <c r="G629" s="166">
        <f t="shared" si="70"/>
        <v>7.22</v>
      </c>
      <c r="H629" s="166">
        <f t="shared" si="71"/>
        <v>9.3859999999999992</v>
      </c>
      <c r="I629" s="256">
        <f t="shared" si="72"/>
        <v>0</v>
      </c>
    </row>
    <row r="630" spans="1:9" ht="12" hidden="1" customHeight="1" outlineLevel="1" x14ac:dyDescent="0.2">
      <c r="A630" s="31" t="s">
        <v>1838</v>
      </c>
      <c r="B630" s="38" t="s">
        <v>3950</v>
      </c>
      <c r="C630" s="39" t="s">
        <v>3951</v>
      </c>
      <c r="D630" s="219"/>
      <c r="E630" s="69">
        <v>0.17</v>
      </c>
      <c r="F630" s="40" t="s">
        <v>659</v>
      </c>
      <c r="G630" s="166">
        <f t="shared" si="70"/>
        <v>6.4600000000000009</v>
      </c>
      <c r="H630" s="166">
        <f t="shared" si="71"/>
        <v>8.3980000000000015</v>
      </c>
      <c r="I630" s="256">
        <f t="shared" si="72"/>
        <v>0</v>
      </c>
    </row>
    <row r="631" spans="1:9" ht="12" hidden="1" customHeight="1" outlineLevel="1" x14ac:dyDescent="0.2">
      <c r="A631" s="31" t="s">
        <v>1838</v>
      </c>
      <c r="B631" s="38" t="s">
        <v>3952</v>
      </c>
      <c r="C631" s="39" t="s">
        <v>3953</v>
      </c>
      <c r="D631" s="219"/>
      <c r="E631" s="69">
        <v>0.17</v>
      </c>
      <c r="F631" s="40" t="s">
        <v>659</v>
      </c>
      <c r="G631" s="166">
        <f t="shared" si="70"/>
        <v>6.4600000000000009</v>
      </c>
      <c r="H631" s="166">
        <f t="shared" si="71"/>
        <v>8.3980000000000015</v>
      </c>
      <c r="I631" s="256">
        <f t="shared" si="72"/>
        <v>0</v>
      </c>
    </row>
    <row r="632" spans="1:9" ht="12" hidden="1" customHeight="1" outlineLevel="1" x14ac:dyDescent="0.2">
      <c r="A632" s="31" t="s">
        <v>1838</v>
      </c>
      <c r="B632" s="38" t="s">
        <v>3954</v>
      </c>
      <c r="C632" s="39" t="s">
        <v>3955</v>
      </c>
      <c r="D632" s="219"/>
      <c r="E632" s="69">
        <v>0.17</v>
      </c>
      <c r="F632" s="40" t="s">
        <v>659</v>
      </c>
      <c r="G632" s="166">
        <f t="shared" si="70"/>
        <v>6.4600000000000009</v>
      </c>
      <c r="H632" s="166">
        <f t="shared" si="71"/>
        <v>8.3980000000000015</v>
      </c>
      <c r="I632" s="256">
        <f t="shared" si="72"/>
        <v>0</v>
      </c>
    </row>
    <row r="633" spans="1:9" ht="12" hidden="1" customHeight="1" outlineLevel="1" x14ac:dyDescent="0.2">
      <c r="A633" s="31" t="s">
        <v>1838</v>
      </c>
      <c r="B633" s="38" t="s">
        <v>3956</v>
      </c>
      <c r="C633" s="39" t="s">
        <v>3957</v>
      </c>
      <c r="D633" s="219"/>
      <c r="E633" s="69">
        <v>0.17</v>
      </c>
      <c r="F633" s="40" t="s">
        <v>659</v>
      </c>
      <c r="G633" s="166">
        <f t="shared" si="70"/>
        <v>6.4600000000000009</v>
      </c>
      <c r="H633" s="166">
        <f t="shared" si="71"/>
        <v>8.3980000000000015</v>
      </c>
      <c r="I633" s="256">
        <f t="shared" si="72"/>
        <v>0</v>
      </c>
    </row>
    <row r="634" spans="1:9" ht="12" hidden="1" customHeight="1" outlineLevel="1" x14ac:dyDescent="0.2">
      <c r="A634" s="31" t="s">
        <v>1838</v>
      </c>
      <c r="B634" s="38" t="s">
        <v>3958</v>
      </c>
      <c r="C634" s="39" t="s">
        <v>3959</v>
      </c>
      <c r="D634" s="219"/>
      <c r="E634" s="69">
        <v>0.17</v>
      </c>
      <c r="F634" s="40" t="s">
        <v>659</v>
      </c>
      <c r="G634" s="166">
        <f t="shared" si="70"/>
        <v>6.4600000000000009</v>
      </c>
      <c r="H634" s="166">
        <f t="shared" si="71"/>
        <v>8.3980000000000015</v>
      </c>
      <c r="I634" s="256">
        <f t="shared" si="72"/>
        <v>0</v>
      </c>
    </row>
    <row r="635" spans="1:9" ht="12" hidden="1" customHeight="1" outlineLevel="1" x14ac:dyDescent="0.2">
      <c r="A635" s="31" t="s">
        <v>1838</v>
      </c>
      <c r="B635" s="38" t="s">
        <v>3960</v>
      </c>
      <c r="C635" s="39" t="s">
        <v>1588</v>
      </c>
      <c r="D635" s="219"/>
      <c r="E635" s="69">
        <v>0.17</v>
      </c>
      <c r="F635" s="40" t="s">
        <v>659</v>
      </c>
      <c r="G635" s="166">
        <f t="shared" si="70"/>
        <v>6.4600000000000009</v>
      </c>
      <c r="H635" s="166">
        <f t="shared" si="71"/>
        <v>8.3980000000000015</v>
      </c>
      <c r="I635" s="256">
        <f t="shared" si="72"/>
        <v>0</v>
      </c>
    </row>
    <row r="636" spans="1:9" ht="12" hidden="1" customHeight="1" outlineLevel="1" x14ac:dyDescent="0.2">
      <c r="A636" s="31" t="s">
        <v>1838</v>
      </c>
      <c r="B636" s="38" t="s">
        <v>3961</v>
      </c>
      <c r="C636" s="39" t="s">
        <v>1826</v>
      </c>
      <c r="D636" s="219"/>
      <c r="E636" s="69">
        <v>0.18</v>
      </c>
      <c r="F636" s="40" t="s">
        <v>659</v>
      </c>
      <c r="G636" s="166">
        <f t="shared" si="70"/>
        <v>6.84</v>
      </c>
      <c r="H636" s="166">
        <f t="shared" si="71"/>
        <v>8.8919999999999995</v>
      </c>
      <c r="I636" s="256">
        <f t="shared" si="72"/>
        <v>0</v>
      </c>
    </row>
    <row r="637" spans="1:9" ht="12" hidden="1" customHeight="1" outlineLevel="1" x14ac:dyDescent="0.2">
      <c r="A637" s="31" t="s">
        <v>1838</v>
      </c>
      <c r="B637" s="38" t="s">
        <v>1827</v>
      </c>
      <c r="C637" s="39" t="s">
        <v>1828</v>
      </c>
      <c r="D637" s="219"/>
      <c r="E637" s="69">
        <v>0.18</v>
      </c>
      <c r="F637" s="40" t="s">
        <v>659</v>
      </c>
      <c r="G637" s="166">
        <f t="shared" si="70"/>
        <v>6.84</v>
      </c>
      <c r="H637" s="166">
        <f t="shared" si="71"/>
        <v>8.8919999999999995</v>
      </c>
      <c r="I637" s="256">
        <f t="shared" si="72"/>
        <v>0</v>
      </c>
    </row>
    <row r="638" spans="1:9" ht="12" hidden="1" customHeight="1" outlineLevel="1" x14ac:dyDescent="0.2">
      <c r="A638" s="31" t="s">
        <v>1838</v>
      </c>
      <c r="B638" s="38" t="s">
        <v>1829</v>
      </c>
      <c r="C638" s="39" t="s">
        <v>1830</v>
      </c>
      <c r="D638" s="219"/>
      <c r="E638" s="40">
        <v>0.18</v>
      </c>
      <c r="F638" s="40" t="s">
        <v>659</v>
      </c>
      <c r="G638" s="166">
        <f t="shared" si="70"/>
        <v>6.84</v>
      </c>
      <c r="H638" s="166">
        <f t="shared" si="71"/>
        <v>8.8919999999999995</v>
      </c>
      <c r="I638" s="256">
        <f t="shared" si="72"/>
        <v>0</v>
      </c>
    </row>
    <row r="639" spans="1:9" ht="12" hidden="1" customHeight="1" outlineLevel="1" x14ac:dyDescent="0.2">
      <c r="A639" s="31" t="s">
        <v>1839</v>
      </c>
      <c r="B639" s="38" t="s">
        <v>1832</v>
      </c>
      <c r="C639" s="39" t="s">
        <v>1833</v>
      </c>
      <c r="D639" s="219"/>
      <c r="E639" s="40">
        <v>0.35</v>
      </c>
      <c r="F639" s="40" t="s">
        <v>659</v>
      </c>
      <c r="G639" s="166">
        <f t="shared" si="70"/>
        <v>13.299999999999999</v>
      </c>
      <c r="H639" s="166">
        <f t="shared" si="71"/>
        <v>17.29</v>
      </c>
      <c r="I639" s="256">
        <f t="shared" si="72"/>
        <v>0</v>
      </c>
    </row>
    <row r="640" spans="1:9" ht="12" hidden="1" customHeight="1" outlineLevel="1" x14ac:dyDescent="0.2">
      <c r="A640" s="31" t="s">
        <v>1839</v>
      </c>
      <c r="B640" s="38" t="s">
        <v>1834</v>
      </c>
      <c r="C640" s="39" t="s">
        <v>1835</v>
      </c>
      <c r="D640" s="219"/>
      <c r="E640" s="40">
        <v>0.35</v>
      </c>
      <c r="F640" s="40" t="s">
        <v>659</v>
      </c>
      <c r="G640" s="166">
        <f t="shared" si="70"/>
        <v>13.299999999999999</v>
      </c>
      <c r="H640" s="166">
        <f t="shared" si="71"/>
        <v>17.29</v>
      </c>
      <c r="I640" s="256">
        <f t="shared" si="72"/>
        <v>0</v>
      </c>
    </row>
    <row r="641" spans="1:9" ht="12" hidden="1" customHeight="1" outlineLevel="1" x14ac:dyDescent="0.2">
      <c r="A641" s="31" t="s">
        <v>1839</v>
      </c>
      <c r="B641" s="38" t="s">
        <v>1836</v>
      </c>
      <c r="C641" s="39" t="s">
        <v>1837</v>
      </c>
      <c r="D641" s="219"/>
      <c r="E641" s="40">
        <v>0.35</v>
      </c>
      <c r="F641" s="40" t="s">
        <v>659</v>
      </c>
      <c r="G641" s="166">
        <f t="shared" si="70"/>
        <v>13.299999999999999</v>
      </c>
      <c r="H641" s="166">
        <f t="shared" si="71"/>
        <v>17.29</v>
      </c>
      <c r="I641" s="256">
        <f t="shared" si="72"/>
        <v>0</v>
      </c>
    </row>
    <row r="642" spans="1:9" ht="12" hidden="1" customHeight="1" outlineLevel="1" x14ac:dyDescent="0.2">
      <c r="A642" s="31" t="s">
        <v>2331</v>
      </c>
      <c r="B642" s="38" t="s">
        <v>1589</v>
      </c>
      <c r="C642" s="39" t="s">
        <v>1590</v>
      </c>
      <c r="D642" s="219"/>
      <c r="E642" s="40">
        <v>4.5</v>
      </c>
      <c r="F642" s="40" t="s">
        <v>3557</v>
      </c>
      <c r="G642" s="166">
        <f t="shared" si="70"/>
        <v>171</v>
      </c>
      <c r="H642" s="166">
        <f t="shared" si="71"/>
        <v>222.3</v>
      </c>
      <c r="I642" s="256">
        <f t="shared" si="72"/>
        <v>0</v>
      </c>
    </row>
    <row r="643" spans="1:9" ht="12" hidden="1" customHeight="1" outlineLevel="1" x14ac:dyDescent="0.2">
      <c r="A643" s="31" t="s">
        <v>2331</v>
      </c>
      <c r="B643" s="38" t="s">
        <v>1591</v>
      </c>
      <c r="C643" s="39" t="s">
        <v>1592</v>
      </c>
      <c r="D643" s="219"/>
      <c r="E643" s="40">
        <v>1.97</v>
      </c>
      <c r="F643" s="40" t="s">
        <v>3557</v>
      </c>
      <c r="G643" s="166">
        <f t="shared" si="70"/>
        <v>74.86</v>
      </c>
      <c r="H643" s="166">
        <f t="shared" si="71"/>
        <v>97.317999999999998</v>
      </c>
      <c r="I643" s="256">
        <f t="shared" si="72"/>
        <v>0</v>
      </c>
    </row>
    <row r="644" spans="1:9" ht="12" hidden="1" customHeight="1" outlineLevel="1" x14ac:dyDescent="0.2">
      <c r="A644" s="31" t="s">
        <v>2331</v>
      </c>
      <c r="B644" s="38" t="s">
        <v>1593</v>
      </c>
      <c r="C644" s="39" t="s">
        <v>1594</v>
      </c>
      <c r="D644" s="219"/>
      <c r="E644" s="40">
        <v>1.97</v>
      </c>
      <c r="F644" s="40" t="s">
        <v>3557</v>
      </c>
      <c r="G644" s="166">
        <f t="shared" si="70"/>
        <v>74.86</v>
      </c>
      <c r="H644" s="166">
        <f t="shared" si="71"/>
        <v>97.317999999999998</v>
      </c>
      <c r="I644" s="256">
        <f t="shared" si="72"/>
        <v>0</v>
      </c>
    </row>
    <row r="645" spans="1:9" ht="12" hidden="1" customHeight="1" outlineLevel="1" x14ac:dyDescent="0.2">
      <c r="A645" s="31" t="s">
        <v>2331</v>
      </c>
      <c r="B645" s="38" t="s">
        <v>1595</v>
      </c>
      <c r="C645" s="39" t="s">
        <v>1596</v>
      </c>
      <c r="D645" s="219"/>
      <c r="E645" s="40">
        <v>3.95</v>
      </c>
      <c r="F645" s="40" t="s">
        <v>3557</v>
      </c>
      <c r="G645" s="166">
        <f t="shared" si="70"/>
        <v>150.1</v>
      </c>
      <c r="H645" s="166">
        <f t="shared" si="71"/>
        <v>195.13</v>
      </c>
      <c r="I645" s="256">
        <f t="shared" si="72"/>
        <v>0</v>
      </c>
    </row>
    <row r="646" spans="1:9" ht="12" hidden="1" customHeight="1" outlineLevel="1" x14ac:dyDescent="0.2">
      <c r="A646" s="31" t="s">
        <v>2331</v>
      </c>
      <c r="B646" s="38" t="s">
        <v>1597</v>
      </c>
      <c r="C646" s="39" t="s">
        <v>1598</v>
      </c>
      <c r="D646" s="219"/>
      <c r="E646" s="40">
        <v>10</v>
      </c>
      <c r="F646" s="40" t="s">
        <v>3557</v>
      </c>
      <c r="G646" s="166">
        <f t="shared" si="70"/>
        <v>380</v>
      </c>
      <c r="H646" s="166">
        <f t="shared" si="71"/>
        <v>494</v>
      </c>
      <c r="I646" s="256">
        <f t="shared" si="72"/>
        <v>0</v>
      </c>
    </row>
    <row r="647" spans="1:9" ht="12" hidden="1" customHeight="1" outlineLevel="1" x14ac:dyDescent="0.2">
      <c r="A647" s="31" t="s">
        <v>2331</v>
      </c>
      <c r="B647" s="38" t="s">
        <v>1599</v>
      </c>
      <c r="C647" s="39" t="s">
        <v>1600</v>
      </c>
      <c r="D647" s="219"/>
      <c r="E647" s="40">
        <v>3.95</v>
      </c>
      <c r="F647" s="40" t="s">
        <v>3557</v>
      </c>
      <c r="G647" s="166">
        <f t="shared" si="70"/>
        <v>150.1</v>
      </c>
      <c r="H647" s="166">
        <f t="shared" si="71"/>
        <v>195.13</v>
      </c>
      <c r="I647" s="256">
        <f t="shared" si="72"/>
        <v>0</v>
      </c>
    </row>
    <row r="648" spans="1:9" ht="12" hidden="1" customHeight="1" outlineLevel="1" x14ac:dyDescent="0.2">
      <c r="A648" s="31" t="s">
        <v>2332</v>
      </c>
      <c r="B648" s="38" t="s">
        <v>294</v>
      </c>
      <c r="C648" s="39" t="s">
        <v>295</v>
      </c>
      <c r="D648" s="219"/>
      <c r="E648" s="40">
        <v>0.06</v>
      </c>
      <c r="F648" s="40" t="s">
        <v>659</v>
      </c>
      <c r="G648" s="166">
        <f t="shared" si="70"/>
        <v>2.2799999999999998</v>
      </c>
      <c r="H648" s="166">
        <f t="shared" si="71"/>
        <v>2.964</v>
      </c>
      <c r="I648" s="256">
        <f t="shared" si="72"/>
        <v>0</v>
      </c>
    </row>
    <row r="649" spans="1:9" ht="12" hidden="1" customHeight="1" outlineLevel="1" x14ac:dyDescent="0.2">
      <c r="A649" s="31" t="s">
        <v>2332</v>
      </c>
      <c r="B649" s="38" t="s">
        <v>296</v>
      </c>
      <c r="C649" s="39" t="s">
        <v>297</v>
      </c>
      <c r="D649" s="219"/>
      <c r="E649" s="40">
        <v>0.24</v>
      </c>
      <c r="F649" s="40" t="s">
        <v>659</v>
      </c>
      <c r="G649" s="166">
        <f t="shared" si="70"/>
        <v>9.1199999999999992</v>
      </c>
      <c r="H649" s="166">
        <f t="shared" si="71"/>
        <v>11.856</v>
      </c>
      <c r="I649" s="256">
        <f t="shared" si="72"/>
        <v>0</v>
      </c>
    </row>
    <row r="650" spans="1:9" ht="12" hidden="1" customHeight="1" outlineLevel="1" x14ac:dyDescent="0.2">
      <c r="A650" s="31" t="s">
        <v>2332</v>
      </c>
      <c r="B650" s="38" t="s">
        <v>298</v>
      </c>
      <c r="C650" s="39" t="s">
        <v>299</v>
      </c>
      <c r="D650" s="219"/>
      <c r="E650" s="40">
        <v>0.06</v>
      </c>
      <c r="F650" s="40" t="s">
        <v>659</v>
      </c>
      <c r="G650" s="166">
        <f t="shared" si="70"/>
        <v>2.2799999999999998</v>
      </c>
      <c r="H650" s="166">
        <f t="shared" si="71"/>
        <v>2.964</v>
      </c>
      <c r="I650" s="256">
        <f t="shared" si="72"/>
        <v>0</v>
      </c>
    </row>
    <row r="651" spans="1:9" ht="12" hidden="1" customHeight="1" outlineLevel="1" x14ac:dyDescent="0.2">
      <c r="A651" s="31" t="s">
        <v>2332</v>
      </c>
      <c r="B651" s="38" t="s">
        <v>2335</v>
      </c>
      <c r="C651" s="39" t="s">
        <v>1601</v>
      </c>
      <c r="D651" s="219"/>
      <c r="E651" s="40">
        <v>23</v>
      </c>
      <c r="F651" s="40" t="s">
        <v>3557</v>
      </c>
      <c r="G651" s="166">
        <f t="shared" si="70"/>
        <v>874</v>
      </c>
      <c r="H651" s="166">
        <f t="shared" si="71"/>
        <v>1136.2</v>
      </c>
      <c r="I651" s="256">
        <f t="shared" si="72"/>
        <v>0</v>
      </c>
    </row>
    <row r="652" spans="1:9" ht="12" hidden="1" customHeight="1" outlineLevel="1" x14ac:dyDescent="0.2">
      <c r="A652" s="31" t="s">
        <v>2332</v>
      </c>
      <c r="B652" s="38" t="s">
        <v>2336</v>
      </c>
      <c r="C652" s="39" t="s">
        <v>300</v>
      </c>
      <c r="D652" s="219"/>
      <c r="E652" s="40">
        <v>28</v>
      </c>
      <c r="F652" s="40" t="s">
        <v>3557</v>
      </c>
      <c r="G652" s="166">
        <f t="shared" si="70"/>
        <v>1064</v>
      </c>
      <c r="H652" s="166">
        <f t="shared" si="71"/>
        <v>1383.2</v>
      </c>
      <c r="I652" s="256">
        <f t="shared" si="72"/>
        <v>0</v>
      </c>
    </row>
    <row r="653" spans="1:9" ht="12" hidden="1" customHeight="1" outlineLevel="1" x14ac:dyDescent="0.2">
      <c r="A653" s="31" t="s">
        <v>2332</v>
      </c>
      <c r="B653" s="38" t="s">
        <v>2337</v>
      </c>
      <c r="C653" s="39" t="s">
        <v>301</v>
      </c>
      <c r="D653" s="219"/>
      <c r="E653" s="40">
        <v>32</v>
      </c>
      <c r="F653" s="40" t="s">
        <v>3557</v>
      </c>
      <c r="G653" s="166">
        <f t="shared" si="70"/>
        <v>1216</v>
      </c>
      <c r="H653" s="166">
        <f t="shared" si="71"/>
        <v>1580.8</v>
      </c>
      <c r="I653" s="256">
        <f t="shared" si="72"/>
        <v>0</v>
      </c>
    </row>
    <row r="654" spans="1:9" ht="12" hidden="1" customHeight="1" outlineLevel="1" x14ac:dyDescent="0.2">
      <c r="A654" s="31" t="s">
        <v>2332</v>
      </c>
      <c r="B654" s="38" t="s">
        <v>2338</v>
      </c>
      <c r="C654" s="39" t="s">
        <v>302</v>
      </c>
      <c r="D654" s="219"/>
      <c r="E654" s="40">
        <v>28</v>
      </c>
      <c r="F654" s="40" t="s">
        <v>3557</v>
      </c>
      <c r="G654" s="166">
        <f t="shared" si="70"/>
        <v>1064</v>
      </c>
      <c r="H654" s="166">
        <f t="shared" si="71"/>
        <v>1383.2</v>
      </c>
      <c r="I654" s="256">
        <f t="shared" si="72"/>
        <v>0</v>
      </c>
    </row>
    <row r="655" spans="1:9" ht="12" hidden="1" customHeight="1" outlineLevel="1" x14ac:dyDescent="0.2">
      <c r="A655" s="31" t="s">
        <v>2332</v>
      </c>
      <c r="B655" s="38" t="s">
        <v>2339</v>
      </c>
      <c r="C655" s="39" t="s">
        <v>303</v>
      </c>
      <c r="D655" s="219"/>
      <c r="E655" s="40">
        <v>32</v>
      </c>
      <c r="F655" s="40" t="s">
        <v>3557</v>
      </c>
      <c r="G655" s="166">
        <f t="shared" si="70"/>
        <v>1216</v>
      </c>
      <c r="H655" s="166">
        <f t="shared" si="71"/>
        <v>1580.8</v>
      </c>
      <c r="I655" s="256">
        <f t="shared" si="72"/>
        <v>0</v>
      </c>
    </row>
    <row r="656" spans="1:9" ht="12" hidden="1" customHeight="1" outlineLevel="1" x14ac:dyDescent="0.2">
      <c r="A656" s="31" t="s">
        <v>2332</v>
      </c>
      <c r="B656" s="38" t="s">
        <v>2340</v>
      </c>
      <c r="C656" s="39" t="s">
        <v>304</v>
      </c>
      <c r="D656" s="219"/>
      <c r="E656" s="40">
        <v>1.5</v>
      </c>
      <c r="F656" s="40" t="s">
        <v>3557</v>
      </c>
      <c r="G656" s="166">
        <f t="shared" si="70"/>
        <v>57</v>
      </c>
      <c r="H656" s="166">
        <f t="shared" si="71"/>
        <v>74.100000000000009</v>
      </c>
      <c r="I656" s="256">
        <f t="shared" si="72"/>
        <v>0</v>
      </c>
    </row>
    <row r="657" spans="1:9" ht="12" hidden="1" customHeight="1" outlineLevel="1" x14ac:dyDescent="0.2">
      <c r="A657" s="31" t="s">
        <v>2332</v>
      </c>
      <c r="B657" s="38" t="s">
        <v>2341</v>
      </c>
      <c r="C657" s="39" t="s">
        <v>305</v>
      </c>
      <c r="D657" s="219"/>
      <c r="E657" s="40">
        <v>6</v>
      </c>
      <c r="F657" s="40" t="s">
        <v>3557</v>
      </c>
      <c r="G657" s="166">
        <f t="shared" si="70"/>
        <v>228</v>
      </c>
      <c r="H657" s="166">
        <f t="shared" si="71"/>
        <v>296.40000000000003</v>
      </c>
      <c r="I657" s="256">
        <f t="shared" si="72"/>
        <v>0</v>
      </c>
    </row>
    <row r="658" spans="1:9" ht="12" hidden="1" customHeight="1" outlineLevel="1" x14ac:dyDescent="0.2">
      <c r="A658" s="31" t="s">
        <v>2332</v>
      </c>
      <c r="B658" s="38" t="s">
        <v>2342</v>
      </c>
      <c r="C658" s="39" t="s">
        <v>306</v>
      </c>
      <c r="D658" s="219"/>
      <c r="E658" s="40">
        <v>6</v>
      </c>
      <c r="F658" s="40" t="s">
        <v>3557</v>
      </c>
      <c r="G658" s="166">
        <f t="shared" si="70"/>
        <v>228</v>
      </c>
      <c r="H658" s="166">
        <f t="shared" si="71"/>
        <v>296.40000000000003</v>
      </c>
      <c r="I658" s="256">
        <f t="shared" si="72"/>
        <v>0</v>
      </c>
    </row>
    <row r="659" spans="1:9" ht="12" hidden="1" customHeight="1" outlineLevel="1" x14ac:dyDescent="0.2">
      <c r="A659" s="31" t="s">
        <v>2332</v>
      </c>
      <c r="B659" s="38" t="s">
        <v>2813</v>
      </c>
      <c r="C659" s="39" t="s">
        <v>307</v>
      </c>
      <c r="D659" s="219"/>
      <c r="E659" s="40">
        <v>1.5</v>
      </c>
      <c r="F659" s="40" t="s">
        <v>3557</v>
      </c>
      <c r="G659" s="166">
        <f t="shared" si="70"/>
        <v>57</v>
      </c>
      <c r="H659" s="166">
        <f t="shared" si="71"/>
        <v>74.100000000000009</v>
      </c>
      <c r="I659" s="256">
        <f t="shared" si="72"/>
        <v>0</v>
      </c>
    </row>
    <row r="660" spans="1:9" ht="12" hidden="1" customHeight="1" outlineLevel="1" x14ac:dyDescent="0.2">
      <c r="A660" s="31" t="s">
        <v>2332</v>
      </c>
      <c r="B660" s="38" t="s">
        <v>2814</v>
      </c>
      <c r="C660" s="39" t="s">
        <v>308</v>
      </c>
      <c r="D660" s="219"/>
      <c r="E660" s="40">
        <v>6</v>
      </c>
      <c r="F660" s="40" t="s">
        <v>3557</v>
      </c>
      <c r="G660" s="166">
        <f t="shared" si="70"/>
        <v>228</v>
      </c>
      <c r="H660" s="166">
        <f t="shared" si="71"/>
        <v>296.40000000000003</v>
      </c>
      <c r="I660" s="256">
        <f t="shared" si="72"/>
        <v>0</v>
      </c>
    </row>
    <row r="661" spans="1:9" ht="12" hidden="1" customHeight="1" outlineLevel="1" x14ac:dyDescent="0.2">
      <c r="A661" s="31" t="s">
        <v>2332</v>
      </c>
      <c r="B661" s="38" t="s">
        <v>2815</v>
      </c>
      <c r="C661" s="39" t="s">
        <v>309</v>
      </c>
      <c r="D661" s="219"/>
      <c r="E661" s="40">
        <v>1.5</v>
      </c>
      <c r="F661" s="40" t="s">
        <v>3557</v>
      </c>
      <c r="G661" s="166">
        <f t="shared" si="70"/>
        <v>57</v>
      </c>
      <c r="H661" s="166">
        <f t="shared" si="71"/>
        <v>74.100000000000009</v>
      </c>
      <c r="I661" s="256">
        <f t="shared" si="72"/>
        <v>0</v>
      </c>
    </row>
    <row r="662" spans="1:9" ht="12" hidden="1" customHeight="1" outlineLevel="1" x14ac:dyDescent="0.2">
      <c r="A662" s="31" t="s">
        <v>2332</v>
      </c>
      <c r="B662" s="38" t="s">
        <v>1602</v>
      </c>
      <c r="C662" s="39" t="s">
        <v>310</v>
      </c>
      <c r="D662" s="219"/>
      <c r="E662" s="40">
        <v>3</v>
      </c>
      <c r="F662" s="40" t="s">
        <v>3557</v>
      </c>
      <c r="G662" s="166">
        <f t="shared" si="70"/>
        <v>114</v>
      </c>
      <c r="H662" s="166">
        <f t="shared" si="71"/>
        <v>148.20000000000002</v>
      </c>
      <c r="I662" s="256">
        <f t="shared" si="72"/>
        <v>0</v>
      </c>
    </row>
    <row r="663" spans="1:9" ht="12" hidden="1" customHeight="1" outlineLevel="1" x14ac:dyDescent="0.2">
      <c r="A663" s="31" t="s">
        <v>2332</v>
      </c>
      <c r="B663" s="38" t="s">
        <v>1603</v>
      </c>
      <c r="C663" s="39" t="s">
        <v>311</v>
      </c>
      <c r="D663" s="219"/>
      <c r="E663" s="40">
        <v>3</v>
      </c>
      <c r="F663" s="40" t="s">
        <v>3557</v>
      </c>
      <c r="G663" s="166">
        <f t="shared" si="70"/>
        <v>114</v>
      </c>
      <c r="H663" s="166">
        <f t="shared" si="71"/>
        <v>148.20000000000002</v>
      </c>
      <c r="I663" s="256">
        <f t="shared" si="72"/>
        <v>0</v>
      </c>
    </row>
    <row r="664" spans="1:9" ht="12" hidden="1" customHeight="1" outlineLevel="1" x14ac:dyDescent="0.2">
      <c r="A664" s="31" t="s">
        <v>2332</v>
      </c>
      <c r="B664" s="38" t="s">
        <v>1604</v>
      </c>
      <c r="C664" s="39" t="s">
        <v>312</v>
      </c>
      <c r="D664" s="219"/>
      <c r="E664" s="40">
        <v>3.4</v>
      </c>
      <c r="F664" s="40" t="s">
        <v>3557</v>
      </c>
      <c r="G664" s="166">
        <f t="shared" si="70"/>
        <v>129.19999999999999</v>
      </c>
      <c r="H664" s="166">
        <f t="shared" si="71"/>
        <v>167.95999999999998</v>
      </c>
      <c r="I664" s="256">
        <f t="shared" si="72"/>
        <v>0</v>
      </c>
    </row>
    <row r="665" spans="1:9" ht="12" hidden="1" customHeight="1" outlineLevel="1" x14ac:dyDescent="0.2">
      <c r="A665" s="31" t="s">
        <v>2332</v>
      </c>
      <c r="B665" s="38" t="s">
        <v>313</v>
      </c>
      <c r="C665" s="39" t="s">
        <v>314</v>
      </c>
      <c r="D665" s="219"/>
      <c r="E665" s="40">
        <v>0</v>
      </c>
      <c r="F665" s="40" t="s">
        <v>659</v>
      </c>
      <c r="G665" s="166">
        <f t="shared" si="70"/>
        <v>0</v>
      </c>
      <c r="H665" s="166">
        <f t="shared" si="71"/>
        <v>0</v>
      </c>
      <c r="I665" s="256">
        <f t="shared" si="72"/>
        <v>0</v>
      </c>
    </row>
    <row r="666" spans="1:9" ht="12" hidden="1" customHeight="1" outlineLevel="1" x14ac:dyDescent="0.2">
      <c r="A666" s="31" t="s">
        <v>2333</v>
      </c>
      <c r="B666" s="38" t="s">
        <v>2816</v>
      </c>
      <c r="C666" s="39" t="s">
        <v>2817</v>
      </c>
      <c r="D666" s="219"/>
      <c r="E666" s="40">
        <v>0.34</v>
      </c>
      <c r="F666" s="40" t="s">
        <v>659</v>
      </c>
      <c r="G666" s="166">
        <f t="shared" si="70"/>
        <v>12.920000000000002</v>
      </c>
      <c r="H666" s="166">
        <f t="shared" si="71"/>
        <v>16.796000000000003</v>
      </c>
      <c r="I666" s="256">
        <f t="shared" si="72"/>
        <v>0</v>
      </c>
    </row>
    <row r="667" spans="1:9" ht="12" hidden="1" customHeight="1" outlineLevel="1" x14ac:dyDescent="0.2">
      <c r="A667" s="31" t="s">
        <v>2333</v>
      </c>
      <c r="B667" s="38" t="s">
        <v>2818</v>
      </c>
      <c r="C667" s="39" t="s">
        <v>2819</v>
      </c>
      <c r="D667" s="219"/>
      <c r="E667" s="40">
        <v>0.36</v>
      </c>
      <c r="F667" s="40" t="s">
        <v>659</v>
      </c>
      <c r="G667" s="166">
        <f t="shared" si="70"/>
        <v>13.68</v>
      </c>
      <c r="H667" s="166">
        <f t="shared" si="71"/>
        <v>17.783999999999999</v>
      </c>
      <c r="I667" s="256">
        <f t="shared" si="72"/>
        <v>0</v>
      </c>
    </row>
    <row r="668" spans="1:9" ht="12" hidden="1" customHeight="1" outlineLevel="1" x14ac:dyDescent="0.2">
      <c r="A668" s="31" t="s">
        <v>2333</v>
      </c>
      <c r="B668" s="38" t="s">
        <v>2820</v>
      </c>
      <c r="C668" s="39" t="s">
        <v>2821</v>
      </c>
      <c r="D668" s="219"/>
      <c r="E668" s="40">
        <v>0.38</v>
      </c>
      <c r="F668" s="40" t="s">
        <v>659</v>
      </c>
      <c r="G668" s="166">
        <f t="shared" si="70"/>
        <v>14.44</v>
      </c>
      <c r="H668" s="166">
        <f t="shared" si="71"/>
        <v>18.771999999999998</v>
      </c>
      <c r="I668" s="256">
        <f t="shared" si="72"/>
        <v>0</v>
      </c>
    </row>
    <row r="669" spans="1:9" ht="12" hidden="1" customHeight="1" outlineLevel="1" x14ac:dyDescent="0.2">
      <c r="A669" s="31" t="s">
        <v>2333</v>
      </c>
      <c r="B669" s="38" t="s">
        <v>2822</v>
      </c>
      <c r="C669" s="39" t="s">
        <v>2823</v>
      </c>
      <c r="D669" s="219"/>
      <c r="E669" s="40">
        <v>0.49</v>
      </c>
      <c r="F669" s="40" t="s">
        <v>659</v>
      </c>
      <c r="G669" s="166">
        <f t="shared" si="70"/>
        <v>18.62</v>
      </c>
      <c r="H669" s="166">
        <f t="shared" si="71"/>
        <v>24.206000000000003</v>
      </c>
      <c r="I669" s="256">
        <f t="shared" si="72"/>
        <v>0</v>
      </c>
    </row>
    <row r="670" spans="1:9" ht="12" hidden="1" customHeight="1" outlineLevel="1" x14ac:dyDescent="0.2">
      <c r="A670" s="31" t="s">
        <v>2333</v>
      </c>
      <c r="B670" s="38" t="s">
        <v>2824</v>
      </c>
      <c r="C670" s="39" t="s">
        <v>2825</v>
      </c>
      <c r="D670" s="219"/>
      <c r="E670" s="40">
        <v>0.49</v>
      </c>
      <c r="F670" s="40" t="s">
        <v>659</v>
      </c>
      <c r="G670" s="166">
        <f t="shared" si="70"/>
        <v>18.62</v>
      </c>
      <c r="H670" s="166">
        <f t="shared" si="71"/>
        <v>24.206000000000003</v>
      </c>
      <c r="I670" s="256">
        <f t="shared" si="72"/>
        <v>0</v>
      </c>
    </row>
    <row r="671" spans="1:9" ht="12" hidden="1" customHeight="1" outlineLevel="1" x14ac:dyDescent="0.2">
      <c r="A671" s="31" t="s">
        <v>2333</v>
      </c>
      <c r="B671" s="38" t="s">
        <v>1840</v>
      </c>
      <c r="C671" s="39" t="s">
        <v>2321</v>
      </c>
      <c r="D671" s="219"/>
      <c r="E671" s="40">
        <v>0.04</v>
      </c>
      <c r="F671" s="40" t="s">
        <v>659</v>
      </c>
      <c r="G671" s="166">
        <f t="shared" si="70"/>
        <v>1.52</v>
      </c>
      <c r="H671" s="166">
        <f t="shared" si="71"/>
        <v>1.9760000000000002</v>
      </c>
      <c r="I671" s="256">
        <f t="shared" si="72"/>
        <v>0</v>
      </c>
    </row>
    <row r="672" spans="1:9" ht="12" hidden="1" customHeight="1" outlineLevel="1" x14ac:dyDescent="0.2">
      <c r="A672" s="31" t="s">
        <v>2333</v>
      </c>
      <c r="B672" s="38" t="s">
        <v>2322</v>
      </c>
      <c r="C672" s="39" t="s">
        <v>2323</v>
      </c>
      <c r="D672" s="219"/>
      <c r="E672" s="40">
        <v>0.04</v>
      </c>
      <c r="F672" s="40" t="s">
        <v>659</v>
      </c>
      <c r="G672" s="166">
        <f t="shared" si="70"/>
        <v>1.52</v>
      </c>
      <c r="H672" s="166">
        <f t="shared" si="71"/>
        <v>1.9760000000000002</v>
      </c>
      <c r="I672" s="256">
        <f t="shared" si="72"/>
        <v>0</v>
      </c>
    </row>
    <row r="673" spans="1:9" ht="12" hidden="1" customHeight="1" outlineLevel="1" x14ac:dyDescent="0.2">
      <c r="A673" s="31" t="s">
        <v>2333</v>
      </c>
      <c r="B673" s="38" t="s">
        <v>2324</v>
      </c>
      <c r="C673" s="39" t="s">
        <v>2325</v>
      </c>
      <c r="D673" s="219"/>
      <c r="E673" s="40">
        <v>0.05</v>
      </c>
      <c r="F673" s="40" t="s">
        <v>659</v>
      </c>
      <c r="G673" s="166">
        <f t="shared" si="70"/>
        <v>1.9000000000000001</v>
      </c>
      <c r="H673" s="166">
        <f t="shared" si="71"/>
        <v>2.4700000000000002</v>
      </c>
      <c r="I673" s="256">
        <f t="shared" si="72"/>
        <v>0</v>
      </c>
    </row>
    <row r="674" spans="1:9" ht="12" hidden="1" customHeight="1" outlineLevel="1" x14ac:dyDescent="0.2">
      <c r="A674" s="31" t="s">
        <v>2333</v>
      </c>
      <c r="B674" s="38" t="s">
        <v>2326</v>
      </c>
      <c r="C674" s="39" t="s">
        <v>2327</v>
      </c>
      <c r="D674" s="219"/>
      <c r="E674" s="40">
        <v>0.04</v>
      </c>
      <c r="F674" s="40" t="s">
        <v>659</v>
      </c>
      <c r="G674" s="166">
        <f t="shared" si="70"/>
        <v>1.52</v>
      </c>
      <c r="H674" s="166">
        <f t="shared" si="71"/>
        <v>1.9760000000000002</v>
      </c>
      <c r="I674" s="256">
        <f t="shared" si="72"/>
        <v>0</v>
      </c>
    </row>
    <row r="675" spans="1:9" ht="12" hidden="1" customHeight="1" outlineLevel="1" x14ac:dyDescent="0.2">
      <c r="A675" s="31" t="s">
        <v>2333</v>
      </c>
      <c r="B675" s="38" t="s">
        <v>2328</v>
      </c>
      <c r="C675" s="39" t="s">
        <v>2329</v>
      </c>
      <c r="D675" s="219"/>
      <c r="E675" s="40">
        <v>0.04</v>
      </c>
      <c r="F675" s="40" t="s">
        <v>659</v>
      </c>
      <c r="G675" s="166">
        <f t="shared" si="70"/>
        <v>1.52</v>
      </c>
      <c r="H675" s="166">
        <f t="shared" si="71"/>
        <v>1.9760000000000002</v>
      </c>
      <c r="I675" s="256">
        <f t="shared" si="72"/>
        <v>0</v>
      </c>
    </row>
    <row r="676" spans="1:9" ht="12" hidden="1" customHeight="1" outlineLevel="1" x14ac:dyDescent="0.2">
      <c r="A676" s="31" t="s">
        <v>2334</v>
      </c>
      <c r="B676" s="38" t="s">
        <v>1734</v>
      </c>
      <c r="C676" s="39" t="s">
        <v>2330</v>
      </c>
      <c r="D676" s="219"/>
      <c r="E676" s="40">
        <v>0.05</v>
      </c>
      <c r="F676" s="40" t="s">
        <v>659</v>
      </c>
      <c r="G676" s="166">
        <f t="shared" si="70"/>
        <v>1.9000000000000001</v>
      </c>
      <c r="H676" s="166">
        <f t="shared" si="71"/>
        <v>2.4700000000000002</v>
      </c>
      <c r="I676" s="256">
        <f t="shared" si="72"/>
        <v>0</v>
      </c>
    </row>
    <row r="677" spans="1:9" ht="12" hidden="1" customHeight="1" outlineLevel="1" x14ac:dyDescent="0.2">
      <c r="A677" s="31" t="s">
        <v>2334</v>
      </c>
      <c r="B677" s="38" t="s">
        <v>2597</v>
      </c>
      <c r="C677" s="39" t="s">
        <v>2598</v>
      </c>
      <c r="D677" s="219"/>
      <c r="E677" s="40">
        <v>0</v>
      </c>
      <c r="F677" s="40" t="s">
        <v>659</v>
      </c>
      <c r="G677" s="166">
        <f t="shared" si="70"/>
        <v>0</v>
      </c>
      <c r="H677" s="166">
        <f t="shared" si="71"/>
        <v>0</v>
      </c>
      <c r="I677" s="256">
        <f t="shared" si="72"/>
        <v>0</v>
      </c>
    </row>
    <row r="678" spans="1:9" ht="12" hidden="1" customHeight="1" outlineLevel="1" x14ac:dyDescent="0.2">
      <c r="A678" s="31" t="s">
        <v>2334</v>
      </c>
      <c r="B678" s="38" t="s">
        <v>3713</v>
      </c>
      <c r="C678" s="39" t="s">
        <v>1286</v>
      </c>
      <c r="D678" s="219"/>
      <c r="E678" s="40">
        <v>0.06</v>
      </c>
      <c r="F678" s="40" t="s">
        <v>659</v>
      </c>
      <c r="G678" s="166">
        <f t="shared" si="70"/>
        <v>2.2799999999999998</v>
      </c>
      <c r="H678" s="166">
        <f t="shared" si="71"/>
        <v>2.964</v>
      </c>
      <c r="I678" s="256">
        <f t="shared" si="72"/>
        <v>0</v>
      </c>
    </row>
    <row r="679" spans="1:9" ht="12" hidden="1" customHeight="1" outlineLevel="1" x14ac:dyDescent="0.2">
      <c r="A679" s="31" t="s">
        <v>2334</v>
      </c>
      <c r="B679" s="38" t="s">
        <v>3714</v>
      </c>
      <c r="C679" s="39" t="s">
        <v>3715</v>
      </c>
      <c r="D679" s="219"/>
      <c r="E679" s="40">
        <v>0.08</v>
      </c>
      <c r="F679" s="40" t="s">
        <v>659</v>
      </c>
      <c r="G679" s="166">
        <f t="shared" si="70"/>
        <v>3.04</v>
      </c>
      <c r="H679" s="166">
        <f t="shared" si="71"/>
        <v>3.9520000000000004</v>
      </c>
      <c r="I679" s="256">
        <f t="shared" si="72"/>
        <v>0</v>
      </c>
    </row>
    <row r="680" spans="1:9" ht="12" hidden="1" customHeight="1" outlineLevel="1" x14ac:dyDescent="0.2">
      <c r="A680" s="31" t="s">
        <v>2334</v>
      </c>
      <c r="B680" s="38" t="s">
        <v>315</v>
      </c>
      <c r="C680" s="39" t="s">
        <v>316</v>
      </c>
      <c r="D680" s="219"/>
      <c r="E680" s="40">
        <v>0.08</v>
      </c>
      <c r="F680" s="40" t="s">
        <v>659</v>
      </c>
      <c r="G680" s="166">
        <f>E680*$G$1</f>
        <v>3.04</v>
      </c>
      <c r="H680" s="166">
        <f>G680*($H$1+1)</f>
        <v>3.9520000000000004</v>
      </c>
      <c r="I680" s="256">
        <f>D680*H680</f>
        <v>0</v>
      </c>
    </row>
    <row r="681" spans="1:9" ht="12" hidden="1" customHeight="1" outlineLevel="1" x14ac:dyDescent="0.2">
      <c r="A681" s="31" t="s">
        <v>317</v>
      </c>
      <c r="B681" s="38">
        <v>1226</v>
      </c>
      <c r="C681" s="39" t="s">
        <v>1287</v>
      </c>
      <c r="D681" s="219"/>
      <c r="E681" s="40">
        <v>0.22</v>
      </c>
      <c r="F681" s="40" t="s">
        <v>659</v>
      </c>
      <c r="G681" s="166">
        <f>E681*$G$1</f>
        <v>8.36</v>
      </c>
      <c r="H681" s="166">
        <f>G681*($H$1+1)</f>
        <v>10.868</v>
      </c>
      <c r="I681" s="256">
        <f>D681*H681</f>
        <v>0</v>
      </c>
    </row>
    <row r="682" spans="1:9" ht="12" hidden="1" customHeight="1" outlineLevel="1" x14ac:dyDescent="0.2">
      <c r="A682" s="31" t="s">
        <v>317</v>
      </c>
      <c r="B682" s="38">
        <v>1227</v>
      </c>
      <c r="C682" s="39" t="s">
        <v>1288</v>
      </c>
      <c r="D682" s="219"/>
      <c r="E682" s="40">
        <v>0.22</v>
      </c>
      <c r="F682" s="40" t="s">
        <v>659</v>
      </c>
      <c r="G682" s="166">
        <f>E682*$G$1</f>
        <v>8.36</v>
      </c>
      <c r="H682" s="166">
        <f>G682*($H$1+1)</f>
        <v>10.868</v>
      </c>
      <c r="I682" s="256">
        <f>D682*H682</f>
        <v>0</v>
      </c>
    </row>
    <row r="683" spans="1:9" ht="12" hidden="1" customHeight="1" outlineLevel="1" x14ac:dyDescent="0.2">
      <c r="A683" s="31" t="s">
        <v>318</v>
      </c>
      <c r="B683" s="38" t="s">
        <v>1289</v>
      </c>
      <c r="C683" s="39" t="s">
        <v>319</v>
      </c>
      <c r="D683" s="219"/>
      <c r="E683" s="40">
        <v>2.2400000000000002</v>
      </c>
      <c r="F683" s="40" t="s">
        <v>4209</v>
      </c>
      <c r="G683" s="166">
        <f>E683*$G$1</f>
        <v>85.12</v>
      </c>
      <c r="H683" s="166">
        <f>G683*($H$1+1)</f>
        <v>110.65600000000001</v>
      </c>
      <c r="I683" s="256">
        <f>D683*H683</f>
        <v>0</v>
      </c>
    </row>
    <row r="684" spans="1:9" ht="12" customHeight="1" collapsed="1" x14ac:dyDescent="0.25">
      <c r="A684" s="125" t="s">
        <v>2782</v>
      </c>
      <c r="B684" s="129"/>
      <c r="C684" s="138"/>
      <c r="D684" s="206"/>
      <c r="E684" s="176"/>
      <c r="F684" s="176"/>
    </row>
    <row r="685" spans="1:9" ht="12" hidden="1" customHeight="1" outlineLevel="1" x14ac:dyDescent="0.2">
      <c r="A685" s="31" t="s">
        <v>728</v>
      </c>
      <c r="B685" s="38" t="s">
        <v>1290</v>
      </c>
      <c r="C685" s="39" t="s">
        <v>2784</v>
      </c>
      <c r="D685" s="219"/>
      <c r="E685" s="40">
        <v>0.02</v>
      </c>
      <c r="F685" s="40" t="s">
        <v>659</v>
      </c>
      <c r="G685" s="166">
        <f t="shared" ref="G685:G704" si="73">E685*$G$1</f>
        <v>0.76</v>
      </c>
      <c r="H685" s="166">
        <f t="shared" ref="H685:H704" si="74">G685*($H$1+1)</f>
        <v>0.9880000000000001</v>
      </c>
      <c r="I685" s="256">
        <f t="shared" ref="I685:I704" si="75">D685*H685</f>
        <v>0</v>
      </c>
    </row>
    <row r="686" spans="1:9" ht="12" hidden="1" customHeight="1" outlineLevel="1" x14ac:dyDescent="0.2">
      <c r="A686" s="31" t="s">
        <v>728</v>
      </c>
      <c r="B686" s="38" t="s">
        <v>2785</v>
      </c>
      <c r="C686" s="39" t="s">
        <v>1291</v>
      </c>
      <c r="D686" s="219"/>
      <c r="E686" s="40">
        <v>0.02</v>
      </c>
      <c r="F686" s="40" t="s">
        <v>659</v>
      </c>
      <c r="G686" s="166">
        <f t="shared" si="73"/>
        <v>0.76</v>
      </c>
      <c r="H686" s="166">
        <f t="shared" si="74"/>
        <v>0.9880000000000001</v>
      </c>
      <c r="I686" s="256">
        <f t="shared" si="75"/>
        <v>0</v>
      </c>
    </row>
    <row r="687" spans="1:9" ht="12" hidden="1" customHeight="1" outlineLevel="1" x14ac:dyDescent="0.2">
      <c r="A687" s="31" t="s">
        <v>728</v>
      </c>
      <c r="B687" s="38" t="s">
        <v>2786</v>
      </c>
      <c r="C687" s="39" t="s">
        <v>2787</v>
      </c>
      <c r="D687" s="219"/>
      <c r="E687" s="40">
        <v>0.02</v>
      </c>
      <c r="F687" s="40" t="s">
        <v>659</v>
      </c>
      <c r="G687" s="166">
        <f t="shared" si="73"/>
        <v>0.76</v>
      </c>
      <c r="H687" s="166">
        <f t="shared" si="74"/>
        <v>0.9880000000000001</v>
      </c>
      <c r="I687" s="256">
        <f t="shared" si="75"/>
        <v>0</v>
      </c>
    </row>
    <row r="688" spans="1:9" ht="12" hidden="1" customHeight="1" outlineLevel="1" x14ac:dyDescent="0.2">
      <c r="A688" s="31" t="s">
        <v>728</v>
      </c>
      <c r="B688" s="38" t="s">
        <v>1292</v>
      </c>
      <c r="C688" s="39" t="s">
        <v>2788</v>
      </c>
      <c r="D688" s="219"/>
      <c r="E688" s="40">
        <v>0.02</v>
      </c>
      <c r="F688" s="40" t="s">
        <v>659</v>
      </c>
      <c r="G688" s="166">
        <f t="shared" si="73"/>
        <v>0.76</v>
      </c>
      <c r="H688" s="166">
        <f t="shared" si="74"/>
        <v>0.9880000000000001</v>
      </c>
      <c r="I688" s="256">
        <f t="shared" si="75"/>
        <v>0</v>
      </c>
    </row>
    <row r="689" spans="1:9" ht="12" hidden="1" customHeight="1" outlineLevel="1" x14ac:dyDescent="0.2">
      <c r="A689" s="31" t="s">
        <v>728</v>
      </c>
      <c r="B689" s="38" t="s">
        <v>2790</v>
      </c>
      <c r="C689" s="39" t="s">
        <v>2791</v>
      </c>
      <c r="D689" s="219"/>
      <c r="E689" s="40">
        <v>0.05</v>
      </c>
      <c r="F689" s="40" t="s">
        <v>659</v>
      </c>
      <c r="G689" s="166">
        <f t="shared" si="73"/>
        <v>1.9000000000000001</v>
      </c>
      <c r="H689" s="166">
        <f t="shared" si="74"/>
        <v>2.4700000000000002</v>
      </c>
      <c r="I689" s="256">
        <f t="shared" si="75"/>
        <v>0</v>
      </c>
    </row>
    <row r="690" spans="1:9" ht="12" hidden="1" customHeight="1" outlineLevel="1" x14ac:dyDescent="0.2">
      <c r="A690" s="31" t="s">
        <v>2780</v>
      </c>
      <c r="B690" s="38" t="s">
        <v>1293</v>
      </c>
      <c r="C690" s="39" t="s">
        <v>2792</v>
      </c>
      <c r="D690" s="219"/>
      <c r="E690" s="40">
        <v>0.02</v>
      </c>
      <c r="F690" s="40" t="s">
        <v>659</v>
      </c>
      <c r="G690" s="166">
        <f t="shared" si="73"/>
        <v>0.76</v>
      </c>
      <c r="H690" s="166">
        <f t="shared" si="74"/>
        <v>0.9880000000000001</v>
      </c>
      <c r="I690" s="256">
        <f t="shared" si="75"/>
        <v>0</v>
      </c>
    </row>
    <row r="691" spans="1:9" ht="12" hidden="1" customHeight="1" outlineLevel="1" x14ac:dyDescent="0.2">
      <c r="A691" s="31" t="s">
        <v>2780</v>
      </c>
      <c r="B691" s="38" t="s">
        <v>2793</v>
      </c>
      <c r="C691" s="39" t="s">
        <v>2794</v>
      </c>
      <c r="D691" s="219"/>
      <c r="E691" s="40">
        <v>0.03</v>
      </c>
      <c r="F691" s="40" t="s">
        <v>659</v>
      </c>
      <c r="G691" s="166">
        <f t="shared" si="73"/>
        <v>1.1399999999999999</v>
      </c>
      <c r="H691" s="166">
        <f t="shared" si="74"/>
        <v>1.482</v>
      </c>
      <c r="I691" s="256">
        <f t="shared" si="75"/>
        <v>0</v>
      </c>
    </row>
    <row r="692" spans="1:9" ht="12" hidden="1" customHeight="1" outlineLevel="1" x14ac:dyDescent="0.2">
      <c r="A692" s="31" t="s">
        <v>2780</v>
      </c>
      <c r="B692" s="70" t="s">
        <v>1294</v>
      </c>
      <c r="C692" s="39" t="s">
        <v>2795</v>
      </c>
      <c r="D692" s="219"/>
      <c r="E692" s="40">
        <v>0.03</v>
      </c>
      <c r="F692" s="40" t="s">
        <v>659</v>
      </c>
      <c r="G692" s="166">
        <f t="shared" si="73"/>
        <v>1.1399999999999999</v>
      </c>
      <c r="H692" s="166">
        <f t="shared" si="74"/>
        <v>1.482</v>
      </c>
      <c r="I692" s="256">
        <f t="shared" si="75"/>
        <v>0</v>
      </c>
    </row>
    <row r="693" spans="1:9" ht="12" hidden="1" customHeight="1" outlineLevel="1" x14ac:dyDescent="0.2">
      <c r="A693" s="31" t="s">
        <v>2780</v>
      </c>
      <c r="B693" s="38" t="s">
        <v>2796</v>
      </c>
      <c r="C693" s="39" t="s">
        <v>2797</v>
      </c>
      <c r="D693" s="219"/>
      <c r="E693" s="40">
        <v>0.03</v>
      </c>
      <c r="F693" s="40" t="s">
        <v>659</v>
      </c>
      <c r="G693" s="166">
        <f t="shared" si="73"/>
        <v>1.1399999999999999</v>
      </c>
      <c r="H693" s="166">
        <f t="shared" si="74"/>
        <v>1.482</v>
      </c>
      <c r="I693" s="256">
        <f t="shared" si="75"/>
        <v>0</v>
      </c>
    </row>
    <row r="694" spans="1:9" ht="12" hidden="1" customHeight="1" outlineLevel="1" x14ac:dyDescent="0.2">
      <c r="A694" s="31" t="s">
        <v>2780</v>
      </c>
      <c r="B694" s="38" t="s">
        <v>2798</v>
      </c>
      <c r="C694" s="39" t="s">
        <v>2799</v>
      </c>
      <c r="D694" s="219"/>
      <c r="E694" s="40">
        <v>0.03</v>
      </c>
      <c r="F694" s="40" t="s">
        <v>659</v>
      </c>
      <c r="G694" s="166">
        <f t="shared" si="73"/>
        <v>1.1399999999999999</v>
      </c>
      <c r="H694" s="166">
        <f t="shared" si="74"/>
        <v>1.482</v>
      </c>
      <c r="I694" s="256">
        <f t="shared" si="75"/>
        <v>0</v>
      </c>
    </row>
    <row r="695" spans="1:9" ht="12" hidden="1" customHeight="1" outlineLevel="1" x14ac:dyDescent="0.2">
      <c r="A695" s="31" t="s">
        <v>2780</v>
      </c>
      <c r="B695" s="38" t="s">
        <v>1295</v>
      </c>
      <c r="C695" s="39" t="s">
        <v>320</v>
      </c>
      <c r="D695" s="219"/>
      <c r="E695" s="40">
        <v>0.35</v>
      </c>
      <c r="F695" s="40" t="s">
        <v>659</v>
      </c>
      <c r="G695" s="166">
        <f t="shared" si="73"/>
        <v>13.299999999999999</v>
      </c>
      <c r="H695" s="166">
        <f t="shared" si="74"/>
        <v>17.29</v>
      </c>
      <c r="I695" s="256">
        <f t="shared" si="75"/>
        <v>0</v>
      </c>
    </row>
    <row r="696" spans="1:9" ht="12" hidden="1" customHeight="1" outlineLevel="1" x14ac:dyDescent="0.2">
      <c r="A696" s="31" t="s">
        <v>1296</v>
      </c>
      <c r="B696" s="38" t="s">
        <v>1297</v>
      </c>
      <c r="C696" s="39" t="s">
        <v>321</v>
      </c>
      <c r="D696" s="219"/>
      <c r="E696" s="40">
        <v>0.7</v>
      </c>
      <c r="F696" s="40" t="s">
        <v>659</v>
      </c>
      <c r="G696" s="166">
        <f t="shared" si="73"/>
        <v>26.599999999999998</v>
      </c>
      <c r="H696" s="166">
        <f t="shared" si="74"/>
        <v>34.58</v>
      </c>
      <c r="I696" s="256">
        <f t="shared" si="75"/>
        <v>0</v>
      </c>
    </row>
    <row r="697" spans="1:9" ht="12" hidden="1" customHeight="1" outlineLevel="1" x14ac:dyDescent="0.2">
      <c r="A697" s="31" t="s">
        <v>1296</v>
      </c>
      <c r="B697" s="38" t="s">
        <v>2800</v>
      </c>
      <c r="C697" s="39" t="s">
        <v>2801</v>
      </c>
      <c r="D697" s="219"/>
      <c r="E697" s="40">
        <v>0.03</v>
      </c>
      <c r="F697" s="40" t="s">
        <v>659</v>
      </c>
      <c r="G697" s="166">
        <f t="shared" si="73"/>
        <v>1.1399999999999999</v>
      </c>
      <c r="H697" s="166">
        <f t="shared" si="74"/>
        <v>1.482</v>
      </c>
      <c r="I697" s="256">
        <f t="shared" si="75"/>
        <v>0</v>
      </c>
    </row>
    <row r="698" spans="1:9" ht="12" hidden="1" customHeight="1" outlineLevel="1" x14ac:dyDescent="0.2">
      <c r="A698" s="31" t="s">
        <v>1296</v>
      </c>
      <c r="B698" s="38" t="s">
        <v>2802</v>
      </c>
      <c r="C698" s="39" t="s">
        <v>2803</v>
      </c>
      <c r="D698" s="219"/>
      <c r="E698" s="40">
        <v>0.03</v>
      </c>
      <c r="F698" s="40" t="s">
        <v>659</v>
      </c>
      <c r="G698" s="166">
        <f t="shared" si="73"/>
        <v>1.1399999999999999</v>
      </c>
      <c r="H698" s="166">
        <f t="shared" si="74"/>
        <v>1.482</v>
      </c>
      <c r="I698" s="256">
        <f t="shared" si="75"/>
        <v>0</v>
      </c>
    </row>
    <row r="699" spans="1:9" ht="12" hidden="1" customHeight="1" outlineLevel="1" x14ac:dyDescent="0.2">
      <c r="A699" s="31" t="s">
        <v>1296</v>
      </c>
      <c r="B699" s="38" t="s">
        <v>2804</v>
      </c>
      <c r="C699" s="39" t="s">
        <v>2805</v>
      </c>
      <c r="D699" s="219"/>
      <c r="E699" s="40">
        <v>0.02</v>
      </c>
      <c r="F699" s="40" t="s">
        <v>659</v>
      </c>
      <c r="G699" s="166">
        <f t="shared" si="73"/>
        <v>0.76</v>
      </c>
      <c r="H699" s="166">
        <f t="shared" si="74"/>
        <v>0.9880000000000001</v>
      </c>
      <c r="I699" s="256">
        <f t="shared" si="75"/>
        <v>0</v>
      </c>
    </row>
    <row r="700" spans="1:9" ht="12" hidden="1" customHeight="1" outlineLevel="1" x14ac:dyDescent="0.2">
      <c r="A700" s="31" t="s">
        <v>1296</v>
      </c>
      <c r="B700" s="38" t="s">
        <v>2806</v>
      </c>
      <c r="C700" s="39" t="s">
        <v>322</v>
      </c>
      <c r="D700" s="219"/>
      <c r="E700" s="40">
        <v>0.09</v>
      </c>
      <c r="F700" s="40" t="s">
        <v>4209</v>
      </c>
      <c r="G700" s="166">
        <f t="shared" si="73"/>
        <v>3.42</v>
      </c>
      <c r="H700" s="166">
        <f t="shared" si="74"/>
        <v>4.4459999999999997</v>
      </c>
      <c r="I700" s="256">
        <f t="shared" si="75"/>
        <v>0</v>
      </c>
    </row>
    <row r="701" spans="1:9" ht="12" hidden="1" customHeight="1" outlineLevel="1" x14ac:dyDescent="0.2">
      <c r="A701" s="31" t="s">
        <v>1296</v>
      </c>
      <c r="B701" s="38" t="s">
        <v>2806</v>
      </c>
      <c r="C701" s="39" t="s">
        <v>323</v>
      </c>
      <c r="D701" s="219"/>
      <c r="E701" s="40">
        <v>0.09</v>
      </c>
      <c r="F701" s="40" t="s">
        <v>4209</v>
      </c>
      <c r="G701" s="166">
        <f t="shared" si="73"/>
        <v>3.42</v>
      </c>
      <c r="H701" s="166">
        <f t="shared" si="74"/>
        <v>4.4459999999999997</v>
      </c>
      <c r="I701" s="256">
        <f t="shared" si="75"/>
        <v>0</v>
      </c>
    </row>
    <row r="702" spans="1:9" ht="12" hidden="1" customHeight="1" outlineLevel="1" x14ac:dyDescent="0.2">
      <c r="A702" s="31" t="s">
        <v>1296</v>
      </c>
      <c r="B702" s="38" t="s">
        <v>2807</v>
      </c>
      <c r="C702" s="39" t="s">
        <v>324</v>
      </c>
      <c r="D702" s="219"/>
      <c r="E702" s="40">
        <v>0.1</v>
      </c>
      <c r="F702" s="40" t="s">
        <v>4209</v>
      </c>
      <c r="G702" s="166">
        <f t="shared" si="73"/>
        <v>3.8000000000000003</v>
      </c>
      <c r="H702" s="166">
        <f t="shared" si="74"/>
        <v>4.9400000000000004</v>
      </c>
      <c r="I702" s="256">
        <f t="shared" si="75"/>
        <v>0</v>
      </c>
    </row>
    <row r="703" spans="1:9" ht="12" hidden="1" customHeight="1" outlineLevel="1" x14ac:dyDescent="0.2">
      <c r="A703" s="31" t="s">
        <v>1296</v>
      </c>
      <c r="B703" s="38" t="s">
        <v>2807</v>
      </c>
      <c r="C703" s="39" t="s">
        <v>325</v>
      </c>
      <c r="D703" s="219"/>
      <c r="E703" s="40">
        <v>0.1</v>
      </c>
      <c r="F703" s="40" t="s">
        <v>4209</v>
      </c>
      <c r="G703" s="166">
        <f t="shared" si="73"/>
        <v>3.8000000000000003</v>
      </c>
      <c r="H703" s="166">
        <f t="shared" si="74"/>
        <v>4.9400000000000004</v>
      </c>
      <c r="I703" s="256">
        <f t="shared" si="75"/>
        <v>0</v>
      </c>
    </row>
    <row r="704" spans="1:9" ht="12" hidden="1" customHeight="1" outlineLevel="1" x14ac:dyDescent="0.2">
      <c r="A704" s="31" t="s">
        <v>1296</v>
      </c>
      <c r="B704" s="38" t="s">
        <v>2807</v>
      </c>
      <c r="C704" s="39" t="s">
        <v>2920</v>
      </c>
      <c r="D704" s="219"/>
      <c r="E704" s="40">
        <v>0.1</v>
      </c>
      <c r="F704" s="40" t="s">
        <v>4209</v>
      </c>
      <c r="G704" s="166">
        <f t="shared" si="73"/>
        <v>3.8000000000000003</v>
      </c>
      <c r="H704" s="166">
        <f t="shared" si="74"/>
        <v>4.9400000000000004</v>
      </c>
      <c r="I704" s="256">
        <f t="shared" si="75"/>
        <v>0</v>
      </c>
    </row>
    <row r="705" spans="1:9" ht="12" customHeight="1" collapsed="1" x14ac:dyDescent="0.25">
      <c r="A705" s="125" t="s">
        <v>2808</v>
      </c>
      <c r="B705" s="129"/>
      <c r="C705" s="138"/>
      <c r="D705" s="206"/>
      <c r="E705" s="180"/>
      <c r="F705" s="180"/>
    </row>
    <row r="706" spans="1:9" ht="12" hidden="1" customHeight="1" outlineLevel="1" x14ac:dyDescent="0.2">
      <c r="A706" s="31" t="s">
        <v>1298</v>
      </c>
      <c r="B706" s="38" t="s">
        <v>2809</v>
      </c>
      <c r="C706" s="39" t="s">
        <v>2810</v>
      </c>
      <c r="D706" s="219"/>
      <c r="E706" s="40">
        <v>0.15</v>
      </c>
      <c r="F706" s="40" t="s">
        <v>659</v>
      </c>
      <c r="G706" s="166">
        <f t="shared" ref="G706:G721" si="76">E706*$G$1</f>
        <v>5.7</v>
      </c>
      <c r="H706" s="166">
        <f t="shared" ref="H706:H721" si="77">G706*($H$1+1)</f>
        <v>7.41</v>
      </c>
      <c r="I706" s="256">
        <f t="shared" ref="I706:I721" si="78">D706*H706</f>
        <v>0</v>
      </c>
    </row>
    <row r="707" spans="1:9" ht="12" hidden="1" customHeight="1" outlineLevel="1" x14ac:dyDescent="0.2">
      <c r="A707" s="31" t="s">
        <v>1298</v>
      </c>
      <c r="B707" s="38" t="s">
        <v>2921</v>
      </c>
      <c r="C707" s="39" t="s">
        <v>2811</v>
      </c>
      <c r="D707" s="219"/>
      <c r="E707" s="40">
        <v>0.15</v>
      </c>
      <c r="F707" s="40" t="s">
        <v>659</v>
      </c>
      <c r="G707" s="166">
        <f t="shared" si="76"/>
        <v>5.7</v>
      </c>
      <c r="H707" s="166">
        <f t="shared" si="77"/>
        <v>7.41</v>
      </c>
      <c r="I707" s="256">
        <f t="shared" si="78"/>
        <v>0</v>
      </c>
    </row>
    <row r="708" spans="1:9" ht="12" hidden="1" customHeight="1" outlineLevel="1" x14ac:dyDescent="0.2">
      <c r="A708" s="31" t="s">
        <v>1298</v>
      </c>
      <c r="B708" s="38" t="s">
        <v>1299</v>
      </c>
      <c r="C708" s="39" t="s">
        <v>2922</v>
      </c>
      <c r="D708" s="219"/>
      <c r="E708" s="40">
        <v>0.14000000000000001</v>
      </c>
      <c r="F708" s="40" t="s">
        <v>659</v>
      </c>
      <c r="G708" s="166">
        <f t="shared" si="76"/>
        <v>5.32</v>
      </c>
      <c r="H708" s="166">
        <f t="shared" si="77"/>
        <v>6.9160000000000004</v>
      </c>
      <c r="I708" s="256">
        <f t="shared" si="78"/>
        <v>0</v>
      </c>
    </row>
    <row r="709" spans="1:9" ht="12" hidden="1" customHeight="1" outlineLevel="1" x14ac:dyDescent="0.2">
      <c r="A709" s="31" t="s">
        <v>1298</v>
      </c>
      <c r="B709" s="38" t="s">
        <v>1302</v>
      </c>
      <c r="C709" s="39" t="s">
        <v>2923</v>
      </c>
      <c r="D709" s="219"/>
      <c r="E709" s="40">
        <v>0.2</v>
      </c>
      <c r="F709" s="40" t="s">
        <v>659</v>
      </c>
      <c r="G709" s="166">
        <f t="shared" si="76"/>
        <v>7.6000000000000005</v>
      </c>
      <c r="H709" s="166">
        <f t="shared" si="77"/>
        <v>9.8800000000000008</v>
      </c>
      <c r="I709" s="256">
        <f t="shared" si="78"/>
        <v>0</v>
      </c>
    </row>
    <row r="710" spans="1:9" ht="12" hidden="1" customHeight="1" outlineLevel="1" x14ac:dyDescent="0.2">
      <c r="A710" s="31" t="s">
        <v>1298</v>
      </c>
      <c r="B710" s="38" t="s">
        <v>1303</v>
      </c>
      <c r="C710" s="39" t="s">
        <v>1818</v>
      </c>
      <c r="D710" s="219"/>
      <c r="E710" s="40">
        <v>0.24</v>
      </c>
      <c r="F710" s="40" t="s">
        <v>659</v>
      </c>
      <c r="G710" s="166">
        <f t="shared" si="76"/>
        <v>9.1199999999999992</v>
      </c>
      <c r="H710" s="166">
        <f t="shared" si="77"/>
        <v>11.856</v>
      </c>
      <c r="I710" s="256">
        <f t="shared" si="78"/>
        <v>0</v>
      </c>
    </row>
    <row r="711" spans="1:9" ht="12" hidden="1" customHeight="1" outlineLevel="1" x14ac:dyDescent="0.2">
      <c r="A711" s="31" t="s">
        <v>1304</v>
      </c>
      <c r="B711" s="38" t="s">
        <v>1819</v>
      </c>
      <c r="C711" s="39" t="s">
        <v>1820</v>
      </c>
      <c r="D711" s="219"/>
      <c r="E711" s="40">
        <v>0.02</v>
      </c>
      <c r="F711" s="40" t="s">
        <v>659</v>
      </c>
      <c r="G711" s="166">
        <f t="shared" si="76"/>
        <v>0.76</v>
      </c>
      <c r="H711" s="166">
        <f t="shared" si="77"/>
        <v>0.9880000000000001</v>
      </c>
      <c r="I711" s="256">
        <f t="shared" si="78"/>
        <v>0</v>
      </c>
    </row>
    <row r="712" spans="1:9" ht="12" hidden="1" customHeight="1" outlineLevel="1" x14ac:dyDescent="0.2">
      <c r="A712" s="31" t="s">
        <v>1304</v>
      </c>
      <c r="B712" s="38" t="s">
        <v>1821</v>
      </c>
      <c r="C712" s="39" t="s">
        <v>896</v>
      </c>
      <c r="D712" s="219"/>
      <c r="E712" s="40">
        <v>0.08</v>
      </c>
      <c r="F712" s="40" t="s">
        <v>659</v>
      </c>
      <c r="G712" s="166">
        <f t="shared" si="76"/>
        <v>3.04</v>
      </c>
      <c r="H712" s="166">
        <f t="shared" si="77"/>
        <v>3.9520000000000004</v>
      </c>
      <c r="I712" s="256">
        <f t="shared" si="78"/>
        <v>0</v>
      </c>
    </row>
    <row r="713" spans="1:9" ht="12" hidden="1" customHeight="1" outlineLevel="1" x14ac:dyDescent="0.2">
      <c r="A713" s="31" t="s">
        <v>1304</v>
      </c>
      <c r="B713" s="38">
        <v>519</v>
      </c>
      <c r="C713" s="39" t="s">
        <v>2924</v>
      </c>
      <c r="D713" s="219"/>
      <c r="E713" s="40">
        <v>0.1</v>
      </c>
      <c r="F713" s="40" t="s">
        <v>659</v>
      </c>
      <c r="G713" s="166">
        <f t="shared" si="76"/>
        <v>3.8000000000000003</v>
      </c>
      <c r="H713" s="166">
        <f t="shared" si="77"/>
        <v>4.9400000000000004</v>
      </c>
      <c r="I713" s="256">
        <f t="shared" si="78"/>
        <v>0</v>
      </c>
    </row>
    <row r="714" spans="1:9" ht="12" hidden="1" customHeight="1" outlineLevel="1" x14ac:dyDescent="0.2">
      <c r="A714" s="31" t="s">
        <v>1304</v>
      </c>
      <c r="B714" s="38" t="s">
        <v>1305</v>
      </c>
      <c r="C714" s="39" t="s">
        <v>897</v>
      </c>
      <c r="D714" s="219"/>
      <c r="E714" s="40">
        <v>0.05</v>
      </c>
      <c r="F714" s="40" t="s">
        <v>659</v>
      </c>
      <c r="G714" s="166">
        <f t="shared" si="76"/>
        <v>1.9000000000000001</v>
      </c>
      <c r="H714" s="166">
        <f t="shared" si="77"/>
        <v>2.4700000000000002</v>
      </c>
      <c r="I714" s="256">
        <f t="shared" si="78"/>
        <v>0</v>
      </c>
    </row>
    <row r="715" spans="1:9" ht="12" hidden="1" customHeight="1" outlineLevel="1" x14ac:dyDescent="0.2">
      <c r="A715" s="31" t="s">
        <v>1304</v>
      </c>
      <c r="B715" s="38" t="s">
        <v>1306</v>
      </c>
      <c r="C715" s="39" t="s">
        <v>898</v>
      </c>
      <c r="D715" s="219"/>
      <c r="E715" s="40">
        <v>0.04</v>
      </c>
      <c r="F715" s="40" t="s">
        <v>659</v>
      </c>
      <c r="G715" s="166">
        <f t="shared" si="76"/>
        <v>1.52</v>
      </c>
      <c r="H715" s="166">
        <f t="shared" si="77"/>
        <v>1.9760000000000002</v>
      </c>
      <c r="I715" s="256">
        <f t="shared" si="78"/>
        <v>0</v>
      </c>
    </row>
    <row r="716" spans="1:9" ht="12" hidden="1" customHeight="1" outlineLevel="1" x14ac:dyDescent="0.2">
      <c r="A716" s="31" t="s">
        <v>1308</v>
      </c>
      <c r="B716" s="38" t="s">
        <v>1307</v>
      </c>
      <c r="C716" s="39" t="s">
        <v>2925</v>
      </c>
      <c r="D716" s="219"/>
      <c r="E716" s="40">
        <v>0.1</v>
      </c>
      <c r="F716" s="40" t="s">
        <v>659</v>
      </c>
      <c r="G716" s="166">
        <f t="shared" si="76"/>
        <v>3.8000000000000003</v>
      </c>
      <c r="H716" s="166">
        <f t="shared" si="77"/>
        <v>4.9400000000000004</v>
      </c>
      <c r="I716" s="256">
        <f t="shared" si="78"/>
        <v>0</v>
      </c>
    </row>
    <row r="717" spans="1:9" ht="12" hidden="1" customHeight="1" outlineLevel="1" x14ac:dyDescent="0.2">
      <c r="A717" s="31" t="s">
        <v>1308</v>
      </c>
      <c r="B717" s="38">
        <v>86</v>
      </c>
      <c r="C717" s="39" t="s">
        <v>899</v>
      </c>
      <c r="D717" s="219"/>
      <c r="E717" s="40">
        <v>0.9</v>
      </c>
      <c r="F717" s="40" t="s">
        <v>659</v>
      </c>
      <c r="G717" s="166">
        <f t="shared" si="76"/>
        <v>34.200000000000003</v>
      </c>
      <c r="H717" s="166">
        <f t="shared" si="77"/>
        <v>44.460000000000008</v>
      </c>
      <c r="I717" s="256">
        <f t="shared" si="78"/>
        <v>0</v>
      </c>
    </row>
    <row r="718" spans="1:9" ht="12" hidden="1" customHeight="1" outlineLevel="1" x14ac:dyDescent="0.2">
      <c r="A718" s="31" t="s">
        <v>1308</v>
      </c>
      <c r="B718" s="38">
        <v>87</v>
      </c>
      <c r="C718" s="39" t="s">
        <v>900</v>
      </c>
      <c r="D718" s="219"/>
      <c r="E718" s="40">
        <v>0.9</v>
      </c>
      <c r="F718" s="40" t="s">
        <v>659</v>
      </c>
      <c r="G718" s="166">
        <f t="shared" si="76"/>
        <v>34.200000000000003</v>
      </c>
      <c r="H718" s="166">
        <f t="shared" si="77"/>
        <v>44.460000000000008</v>
      </c>
      <c r="I718" s="256">
        <f t="shared" si="78"/>
        <v>0</v>
      </c>
    </row>
    <row r="719" spans="1:9" ht="12" hidden="1" customHeight="1" outlineLevel="1" x14ac:dyDescent="0.2">
      <c r="A719" s="31" t="s">
        <v>1308</v>
      </c>
      <c r="B719" s="38">
        <v>88</v>
      </c>
      <c r="C719" s="39" t="s">
        <v>899</v>
      </c>
      <c r="D719" s="219"/>
      <c r="E719" s="40">
        <v>1.4</v>
      </c>
      <c r="F719" s="40" t="s">
        <v>659</v>
      </c>
      <c r="G719" s="166">
        <f t="shared" si="76"/>
        <v>53.199999999999996</v>
      </c>
      <c r="H719" s="166">
        <f t="shared" si="77"/>
        <v>69.16</v>
      </c>
      <c r="I719" s="256">
        <f t="shared" si="78"/>
        <v>0</v>
      </c>
    </row>
    <row r="720" spans="1:9" ht="12" hidden="1" customHeight="1" outlineLevel="1" x14ac:dyDescent="0.2">
      <c r="A720" s="31" t="s">
        <v>1308</v>
      </c>
      <c r="B720" s="38">
        <v>89</v>
      </c>
      <c r="C720" s="39" t="s">
        <v>900</v>
      </c>
      <c r="D720" s="219"/>
      <c r="E720" s="40">
        <v>1.4</v>
      </c>
      <c r="F720" s="40" t="s">
        <v>659</v>
      </c>
      <c r="G720" s="166">
        <f t="shared" si="76"/>
        <v>53.199999999999996</v>
      </c>
      <c r="H720" s="166">
        <f t="shared" si="77"/>
        <v>69.16</v>
      </c>
      <c r="I720" s="256">
        <f t="shared" si="78"/>
        <v>0</v>
      </c>
    </row>
    <row r="721" spans="1:9" ht="12" hidden="1" customHeight="1" outlineLevel="1" x14ac:dyDescent="0.2">
      <c r="A721" s="31" t="s">
        <v>1309</v>
      </c>
      <c r="B721" s="38" t="s">
        <v>1300</v>
      </c>
      <c r="C721" s="39" t="s">
        <v>1301</v>
      </c>
      <c r="D721" s="219"/>
      <c r="E721" s="40">
        <v>0.28000000000000003</v>
      </c>
      <c r="F721" s="40" t="s">
        <v>659</v>
      </c>
      <c r="G721" s="166">
        <f t="shared" si="76"/>
        <v>10.64</v>
      </c>
      <c r="H721" s="166">
        <f t="shared" si="77"/>
        <v>13.832000000000001</v>
      </c>
      <c r="I721" s="256">
        <f t="shared" si="78"/>
        <v>0</v>
      </c>
    </row>
    <row r="722" spans="1:9" ht="12" customHeight="1" collapsed="1" x14ac:dyDescent="0.25">
      <c r="A722" s="125" t="s">
        <v>901</v>
      </c>
      <c r="B722" s="129"/>
      <c r="C722" s="151"/>
      <c r="D722" s="231"/>
      <c r="E722" s="180"/>
      <c r="F722" s="180"/>
    </row>
    <row r="723" spans="1:9" ht="12" hidden="1" customHeight="1" outlineLevel="1" x14ac:dyDescent="0.2">
      <c r="A723" s="31" t="s">
        <v>1309</v>
      </c>
      <c r="B723" s="38">
        <v>7728</v>
      </c>
      <c r="C723" s="39" t="s">
        <v>2926</v>
      </c>
      <c r="D723" s="219"/>
      <c r="E723" s="40">
        <v>0.35</v>
      </c>
      <c r="F723" s="40" t="s">
        <v>659</v>
      </c>
      <c r="G723" s="166">
        <f t="shared" ref="G723:G729" si="79">E723*$G$1</f>
        <v>13.299999999999999</v>
      </c>
      <c r="H723" s="166">
        <f t="shared" ref="H723:H729" si="80">G723*($H$1+1)</f>
        <v>17.29</v>
      </c>
      <c r="I723" s="256">
        <f t="shared" ref="I723:I729" si="81">D723*H723</f>
        <v>0</v>
      </c>
    </row>
    <row r="724" spans="1:9" ht="12" hidden="1" customHeight="1" outlineLevel="1" x14ac:dyDescent="0.2">
      <c r="A724" s="31" t="s">
        <v>1309</v>
      </c>
      <c r="B724" s="38">
        <v>7737</v>
      </c>
      <c r="C724" s="39" t="s">
        <v>902</v>
      </c>
      <c r="D724" s="219"/>
      <c r="E724" s="40">
        <v>0.36</v>
      </c>
      <c r="F724" s="40" t="s">
        <v>659</v>
      </c>
      <c r="G724" s="166">
        <f t="shared" si="79"/>
        <v>13.68</v>
      </c>
      <c r="H724" s="166">
        <f t="shared" si="80"/>
        <v>17.783999999999999</v>
      </c>
      <c r="I724" s="256">
        <f t="shared" si="81"/>
        <v>0</v>
      </c>
    </row>
    <row r="725" spans="1:9" ht="12" hidden="1" customHeight="1" outlineLevel="1" x14ac:dyDescent="0.2">
      <c r="A725" s="31" t="s">
        <v>1309</v>
      </c>
      <c r="B725" s="38">
        <v>130</v>
      </c>
      <c r="C725" s="39" t="s">
        <v>903</v>
      </c>
      <c r="D725" s="219"/>
      <c r="E725" s="40">
        <v>1.2</v>
      </c>
      <c r="F725" s="40" t="s">
        <v>659</v>
      </c>
      <c r="G725" s="166">
        <f t="shared" si="79"/>
        <v>45.6</v>
      </c>
      <c r="H725" s="166">
        <f t="shared" si="80"/>
        <v>59.28</v>
      </c>
      <c r="I725" s="256">
        <f t="shared" si="81"/>
        <v>0</v>
      </c>
    </row>
    <row r="726" spans="1:9" ht="12" hidden="1" customHeight="1" outlineLevel="1" x14ac:dyDescent="0.2">
      <c r="A726" s="31" t="s">
        <v>1309</v>
      </c>
      <c r="B726" s="38">
        <v>131</v>
      </c>
      <c r="C726" s="39" t="s">
        <v>904</v>
      </c>
      <c r="D726" s="219"/>
      <c r="E726" s="40">
        <v>1.4</v>
      </c>
      <c r="F726" s="40" t="s">
        <v>659</v>
      </c>
      <c r="G726" s="166">
        <f t="shared" si="79"/>
        <v>53.199999999999996</v>
      </c>
      <c r="H726" s="166">
        <f t="shared" si="80"/>
        <v>69.16</v>
      </c>
      <c r="I726" s="256">
        <f t="shared" si="81"/>
        <v>0</v>
      </c>
    </row>
    <row r="727" spans="1:9" ht="12" hidden="1" customHeight="1" outlineLevel="1" x14ac:dyDescent="0.2">
      <c r="A727" s="31" t="s">
        <v>1310</v>
      </c>
      <c r="B727" s="38" t="s">
        <v>905</v>
      </c>
      <c r="C727" s="39" t="s">
        <v>906</v>
      </c>
      <c r="D727" s="219"/>
      <c r="E727" s="40">
        <v>1.2</v>
      </c>
      <c r="F727" s="40" t="s">
        <v>659</v>
      </c>
      <c r="G727" s="166">
        <f t="shared" si="79"/>
        <v>45.6</v>
      </c>
      <c r="H727" s="166">
        <f t="shared" si="80"/>
        <v>59.28</v>
      </c>
      <c r="I727" s="256">
        <f t="shared" si="81"/>
        <v>0</v>
      </c>
    </row>
    <row r="728" spans="1:9" ht="12" hidden="1" customHeight="1" outlineLevel="1" x14ac:dyDescent="0.2">
      <c r="A728" s="31" t="s">
        <v>1310</v>
      </c>
      <c r="B728" s="38" t="s">
        <v>907</v>
      </c>
      <c r="C728" s="39" t="s">
        <v>908</v>
      </c>
      <c r="D728" s="219"/>
      <c r="E728" s="40">
        <v>1.2</v>
      </c>
      <c r="F728" s="40" t="s">
        <v>659</v>
      </c>
      <c r="G728" s="166">
        <f t="shared" si="79"/>
        <v>45.6</v>
      </c>
      <c r="H728" s="166">
        <f t="shared" si="80"/>
        <v>59.28</v>
      </c>
      <c r="I728" s="256">
        <f t="shared" si="81"/>
        <v>0</v>
      </c>
    </row>
    <row r="729" spans="1:9" ht="12" hidden="1" customHeight="1" outlineLevel="1" x14ac:dyDescent="0.2">
      <c r="A729" s="31" t="s">
        <v>1310</v>
      </c>
      <c r="B729" s="38" t="s">
        <v>909</v>
      </c>
      <c r="C729" s="39" t="s">
        <v>910</v>
      </c>
      <c r="D729" s="219"/>
      <c r="E729" s="40">
        <v>3.87</v>
      </c>
      <c r="F729" s="40" t="s">
        <v>659</v>
      </c>
      <c r="G729" s="166">
        <f t="shared" si="79"/>
        <v>147.06</v>
      </c>
      <c r="H729" s="166">
        <f t="shared" si="80"/>
        <v>191.178</v>
      </c>
      <c r="I729" s="256">
        <f t="shared" si="81"/>
        <v>0</v>
      </c>
    </row>
    <row r="730" spans="1:9" ht="12" customHeight="1" collapsed="1" x14ac:dyDescent="0.25">
      <c r="A730" s="125" t="s">
        <v>911</v>
      </c>
      <c r="B730" s="129"/>
      <c r="C730" s="138"/>
      <c r="D730" s="206"/>
      <c r="E730" s="180"/>
      <c r="F730" s="180"/>
    </row>
    <row r="731" spans="1:9" ht="12" hidden="1" customHeight="1" outlineLevel="1" x14ac:dyDescent="0.2">
      <c r="A731" s="31" t="s">
        <v>1311</v>
      </c>
      <c r="B731" s="38" t="s">
        <v>2927</v>
      </c>
      <c r="C731" s="39" t="s">
        <v>2343</v>
      </c>
      <c r="D731" s="219"/>
      <c r="E731" s="40">
        <v>3</v>
      </c>
      <c r="F731" s="40" t="s">
        <v>4209</v>
      </c>
      <c r="G731" s="166">
        <f t="shared" ref="G731:G767" si="82">E731*$G$1</f>
        <v>114</v>
      </c>
      <c r="H731" s="166">
        <f t="shared" ref="H731:H767" si="83">G731*($H$1+1)</f>
        <v>148.20000000000002</v>
      </c>
      <c r="I731" s="256">
        <f t="shared" ref="I731:I739" si="84">D731*H731</f>
        <v>0</v>
      </c>
    </row>
    <row r="732" spans="1:9" ht="12" hidden="1" customHeight="1" outlineLevel="1" x14ac:dyDescent="0.2">
      <c r="A732" s="31" t="s">
        <v>1311</v>
      </c>
      <c r="B732" s="38" t="s">
        <v>2928</v>
      </c>
      <c r="C732" s="39" t="s">
        <v>2344</v>
      </c>
      <c r="D732" s="219"/>
      <c r="E732" s="40">
        <v>2.8</v>
      </c>
      <c r="F732" s="40" t="s">
        <v>4209</v>
      </c>
      <c r="G732" s="166">
        <f t="shared" si="82"/>
        <v>106.39999999999999</v>
      </c>
      <c r="H732" s="166">
        <f t="shared" si="83"/>
        <v>138.32</v>
      </c>
      <c r="I732" s="256">
        <f t="shared" si="84"/>
        <v>0</v>
      </c>
    </row>
    <row r="733" spans="1:9" ht="12" hidden="1" customHeight="1" outlineLevel="1" x14ac:dyDescent="0.2">
      <c r="A733" s="31" t="s">
        <v>1311</v>
      </c>
      <c r="B733" s="38" t="s">
        <v>2929</v>
      </c>
      <c r="C733" s="39" t="s">
        <v>2345</v>
      </c>
      <c r="D733" s="219"/>
      <c r="E733" s="40">
        <v>7.95</v>
      </c>
      <c r="F733" s="40" t="s">
        <v>4209</v>
      </c>
      <c r="G733" s="166">
        <f t="shared" si="82"/>
        <v>302.10000000000002</v>
      </c>
      <c r="H733" s="166">
        <f t="shared" si="83"/>
        <v>392.73</v>
      </c>
      <c r="I733" s="256">
        <f t="shared" si="84"/>
        <v>0</v>
      </c>
    </row>
    <row r="734" spans="1:9" ht="12" hidden="1" customHeight="1" outlineLevel="1" x14ac:dyDescent="0.2">
      <c r="A734" s="31" t="s">
        <v>1311</v>
      </c>
      <c r="B734" s="38" t="s">
        <v>2930</v>
      </c>
      <c r="C734" s="39" t="s">
        <v>2346</v>
      </c>
      <c r="D734" s="219"/>
      <c r="E734" s="40">
        <v>7.2</v>
      </c>
      <c r="F734" s="40" t="s">
        <v>4209</v>
      </c>
      <c r="G734" s="166">
        <f t="shared" si="82"/>
        <v>273.60000000000002</v>
      </c>
      <c r="H734" s="166">
        <f t="shared" si="83"/>
        <v>355.68000000000006</v>
      </c>
      <c r="I734" s="256">
        <f t="shared" si="84"/>
        <v>0</v>
      </c>
    </row>
    <row r="735" spans="1:9" ht="12" hidden="1" customHeight="1" outlineLevel="1" x14ac:dyDescent="0.2">
      <c r="A735" s="31" t="s">
        <v>1311</v>
      </c>
      <c r="B735" s="38">
        <v>8400</v>
      </c>
      <c r="C735" s="39" t="s">
        <v>2347</v>
      </c>
      <c r="D735" s="219"/>
      <c r="E735" s="40">
        <v>6.5</v>
      </c>
      <c r="F735" s="40" t="s">
        <v>4209</v>
      </c>
      <c r="G735" s="166">
        <f t="shared" si="82"/>
        <v>247</v>
      </c>
      <c r="H735" s="166">
        <f t="shared" si="83"/>
        <v>321.10000000000002</v>
      </c>
      <c r="I735" s="256">
        <f t="shared" si="84"/>
        <v>0</v>
      </c>
    </row>
    <row r="736" spans="1:9" ht="12" hidden="1" customHeight="1" outlineLevel="1" x14ac:dyDescent="0.2">
      <c r="A736" s="31" t="s">
        <v>1311</v>
      </c>
      <c r="B736" s="38">
        <v>8410</v>
      </c>
      <c r="C736" s="39" t="s">
        <v>2348</v>
      </c>
      <c r="D736" s="219"/>
      <c r="E736" s="40">
        <v>10.5</v>
      </c>
      <c r="F736" s="40" t="s">
        <v>4209</v>
      </c>
      <c r="G736" s="166">
        <f t="shared" si="82"/>
        <v>399</v>
      </c>
      <c r="H736" s="166">
        <f t="shared" si="83"/>
        <v>518.70000000000005</v>
      </c>
      <c r="I736" s="256">
        <f t="shared" si="84"/>
        <v>0</v>
      </c>
    </row>
    <row r="737" spans="1:9" ht="12" hidden="1" customHeight="1" outlineLevel="1" x14ac:dyDescent="0.2">
      <c r="A737" s="31" t="s">
        <v>1311</v>
      </c>
      <c r="B737" s="38">
        <v>48</v>
      </c>
      <c r="C737" s="39" t="s">
        <v>1312</v>
      </c>
      <c r="D737" s="219"/>
      <c r="E737" s="40">
        <v>2.8</v>
      </c>
      <c r="F737" s="40" t="s">
        <v>4209</v>
      </c>
      <c r="G737" s="166">
        <f t="shared" si="82"/>
        <v>106.39999999999999</v>
      </c>
      <c r="H737" s="166">
        <f t="shared" si="83"/>
        <v>138.32</v>
      </c>
      <c r="I737" s="256">
        <f t="shared" si="84"/>
        <v>0</v>
      </c>
    </row>
    <row r="738" spans="1:9" ht="12" hidden="1" customHeight="1" outlineLevel="1" x14ac:dyDescent="0.2">
      <c r="A738" s="32" t="s">
        <v>1311</v>
      </c>
      <c r="B738" s="48">
        <v>53</v>
      </c>
      <c r="C738" s="39" t="s">
        <v>1313</v>
      </c>
      <c r="D738" s="232"/>
      <c r="E738" s="49">
        <v>8.9</v>
      </c>
      <c r="F738" s="49" t="s">
        <v>4209</v>
      </c>
      <c r="G738" s="166">
        <f t="shared" si="82"/>
        <v>338.2</v>
      </c>
      <c r="H738" s="166">
        <f t="shared" si="83"/>
        <v>439.66</v>
      </c>
      <c r="I738" s="256">
        <f t="shared" si="84"/>
        <v>0</v>
      </c>
    </row>
    <row r="739" spans="1:9" ht="12" hidden="1" customHeight="1" outlineLevel="1" x14ac:dyDescent="0.2">
      <c r="A739" s="842" t="s">
        <v>1314</v>
      </c>
      <c r="B739" s="844" t="s">
        <v>2349</v>
      </c>
      <c r="C739" s="71" t="s">
        <v>2350</v>
      </c>
      <c r="D739" s="232"/>
      <c r="E739" s="49">
        <v>7.5</v>
      </c>
      <c r="F739" s="49" t="s">
        <v>4209</v>
      </c>
      <c r="G739" s="166">
        <f t="shared" si="82"/>
        <v>285</v>
      </c>
      <c r="H739" s="166">
        <f t="shared" si="83"/>
        <v>370.5</v>
      </c>
      <c r="I739" s="256">
        <f t="shared" si="84"/>
        <v>0</v>
      </c>
    </row>
    <row r="740" spans="1:9" ht="12" hidden="1" customHeight="1" outlineLevel="1" x14ac:dyDescent="0.2">
      <c r="A740" s="843"/>
      <c r="B740" s="845"/>
      <c r="C740" s="72" t="s">
        <v>2351</v>
      </c>
      <c r="D740" s="233"/>
      <c r="E740" s="183"/>
      <c r="F740" s="183"/>
      <c r="G740" s="166"/>
      <c r="H740" s="166"/>
    </row>
    <row r="741" spans="1:9" ht="12" hidden="1" customHeight="1" outlineLevel="1" x14ac:dyDescent="0.2">
      <c r="A741" s="842" t="s">
        <v>1314</v>
      </c>
      <c r="B741" s="844" t="s">
        <v>2352</v>
      </c>
      <c r="C741" s="71" t="s">
        <v>2772</v>
      </c>
      <c r="D741" s="232"/>
      <c r="E741" s="49">
        <v>9.5</v>
      </c>
      <c r="F741" s="49" t="s">
        <v>4209</v>
      </c>
      <c r="G741" s="166">
        <f t="shared" si="82"/>
        <v>361</v>
      </c>
      <c r="H741" s="166">
        <f t="shared" si="83"/>
        <v>469.3</v>
      </c>
      <c r="I741" s="256">
        <f>D741*H741</f>
        <v>0</v>
      </c>
    </row>
    <row r="742" spans="1:9" ht="12" hidden="1" customHeight="1" outlineLevel="1" x14ac:dyDescent="0.2">
      <c r="A742" s="843"/>
      <c r="B742" s="845"/>
      <c r="C742" s="72" t="s">
        <v>2351</v>
      </c>
      <c r="D742" s="233"/>
      <c r="E742" s="183"/>
      <c r="F742" s="183"/>
      <c r="G742" s="166"/>
      <c r="H742" s="166"/>
    </row>
    <row r="743" spans="1:9" ht="12" hidden="1" customHeight="1" outlineLevel="1" x14ac:dyDescent="0.2">
      <c r="A743" s="33" t="s">
        <v>1314</v>
      </c>
      <c r="B743" s="51" t="s">
        <v>2931</v>
      </c>
      <c r="C743" s="39" t="s">
        <v>2773</v>
      </c>
      <c r="D743" s="229"/>
      <c r="E743" s="53">
        <v>6</v>
      </c>
      <c r="F743" s="53" t="s">
        <v>4209</v>
      </c>
      <c r="G743" s="166">
        <f t="shared" si="82"/>
        <v>228</v>
      </c>
      <c r="H743" s="166">
        <f t="shared" si="83"/>
        <v>296.40000000000003</v>
      </c>
      <c r="I743" s="256">
        <f t="shared" ref="I743:I767" si="85">D743*H743</f>
        <v>0</v>
      </c>
    </row>
    <row r="744" spans="1:9" ht="12" hidden="1" customHeight="1" outlineLevel="1" x14ac:dyDescent="0.2">
      <c r="A744" s="31" t="s">
        <v>1314</v>
      </c>
      <c r="B744" s="38" t="s">
        <v>2932</v>
      </c>
      <c r="C744" s="39" t="s">
        <v>2774</v>
      </c>
      <c r="D744" s="219"/>
      <c r="E744" s="40">
        <v>5.5</v>
      </c>
      <c r="F744" s="40" t="s">
        <v>4209</v>
      </c>
      <c r="G744" s="166">
        <f t="shared" si="82"/>
        <v>209</v>
      </c>
      <c r="H744" s="166">
        <f t="shared" si="83"/>
        <v>271.7</v>
      </c>
      <c r="I744" s="256">
        <f t="shared" si="85"/>
        <v>0</v>
      </c>
    </row>
    <row r="745" spans="1:9" ht="12" hidden="1" customHeight="1" outlineLevel="1" x14ac:dyDescent="0.2">
      <c r="A745" s="31" t="s">
        <v>1314</v>
      </c>
      <c r="B745" s="38" t="s">
        <v>2933</v>
      </c>
      <c r="C745" s="39" t="s">
        <v>2934</v>
      </c>
      <c r="D745" s="219"/>
      <c r="E745" s="40">
        <v>12.02</v>
      </c>
      <c r="F745" s="40" t="s">
        <v>4209</v>
      </c>
      <c r="G745" s="166">
        <f t="shared" si="82"/>
        <v>456.76</v>
      </c>
      <c r="H745" s="166">
        <f t="shared" si="83"/>
        <v>593.78800000000001</v>
      </c>
      <c r="I745" s="256">
        <f t="shared" si="85"/>
        <v>0</v>
      </c>
    </row>
    <row r="746" spans="1:9" ht="12" hidden="1" customHeight="1" outlineLevel="1" x14ac:dyDescent="0.2">
      <c r="A746" s="31" t="s">
        <v>1314</v>
      </c>
      <c r="B746" s="38" t="s">
        <v>2935</v>
      </c>
      <c r="C746" s="39" t="s">
        <v>2936</v>
      </c>
      <c r="D746" s="219"/>
      <c r="E746" s="40">
        <v>12.9</v>
      </c>
      <c r="F746" s="40" t="s">
        <v>4209</v>
      </c>
      <c r="G746" s="166">
        <f t="shared" si="82"/>
        <v>490.2</v>
      </c>
      <c r="H746" s="166">
        <f t="shared" si="83"/>
        <v>637.26</v>
      </c>
      <c r="I746" s="256">
        <f t="shared" si="85"/>
        <v>0</v>
      </c>
    </row>
    <row r="747" spans="1:9" ht="12" hidden="1" customHeight="1" outlineLevel="1" x14ac:dyDescent="0.2">
      <c r="A747" s="31" t="s">
        <v>1315</v>
      </c>
      <c r="B747" s="38">
        <v>1220</v>
      </c>
      <c r="C747" s="39" t="s">
        <v>2777</v>
      </c>
      <c r="D747" s="219"/>
      <c r="E747" s="40">
        <v>32</v>
      </c>
      <c r="F747" s="40" t="s">
        <v>4209</v>
      </c>
      <c r="G747" s="166">
        <f t="shared" si="82"/>
        <v>1216</v>
      </c>
      <c r="H747" s="166">
        <f t="shared" si="83"/>
        <v>1580.8</v>
      </c>
      <c r="I747" s="256">
        <f t="shared" si="85"/>
        <v>0</v>
      </c>
    </row>
    <row r="748" spans="1:9" ht="12" hidden="1" customHeight="1" outlineLevel="1" x14ac:dyDescent="0.2">
      <c r="A748" s="31" t="s">
        <v>1315</v>
      </c>
      <c r="B748" s="38">
        <v>1220</v>
      </c>
      <c r="C748" s="39" t="s">
        <v>2778</v>
      </c>
      <c r="D748" s="219"/>
      <c r="E748" s="40">
        <v>32</v>
      </c>
      <c r="F748" s="40" t="s">
        <v>4209</v>
      </c>
      <c r="G748" s="166">
        <f t="shared" si="82"/>
        <v>1216</v>
      </c>
      <c r="H748" s="166">
        <f t="shared" si="83"/>
        <v>1580.8</v>
      </c>
      <c r="I748" s="256">
        <f t="shared" si="85"/>
        <v>0</v>
      </c>
    </row>
    <row r="749" spans="1:9" ht="12" hidden="1" customHeight="1" outlineLevel="1" x14ac:dyDescent="0.2">
      <c r="A749" s="31" t="s">
        <v>1315</v>
      </c>
      <c r="B749" s="38">
        <v>1221</v>
      </c>
      <c r="C749" s="39" t="s">
        <v>2937</v>
      </c>
      <c r="D749" s="219"/>
      <c r="E749" s="40">
        <v>27.6</v>
      </c>
      <c r="F749" s="40" t="s">
        <v>4209</v>
      </c>
      <c r="G749" s="166">
        <f t="shared" si="82"/>
        <v>1048.8</v>
      </c>
      <c r="H749" s="166">
        <f t="shared" si="83"/>
        <v>1363.44</v>
      </c>
      <c r="I749" s="256">
        <f t="shared" si="85"/>
        <v>0</v>
      </c>
    </row>
    <row r="750" spans="1:9" ht="12" hidden="1" customHeight="1" outlineLevel="1" x14ac:dyDescent="0.2">
      <c r="A750" s="31" t="s">
        <v>1315</v>
      </c>
      <c r="B750" s="38">
        <v>1221</v>
      </c>
      <c r="C750" s="39" t="s">
        <v>2938</v>
      </c>
      <c r="D750" s="219"/>
      <c r="E750" s="40">
        <v>30.44</v>
      </c>
      <c r="F750" s="40" t="s">
        <v>4209</v>
      </c>
      <c r="G750" s="166">
        <f t="shared" si="82"/>
        <v>1156.72</v>
      </c>
      <c r="H750" s="166">
        <f t="shared" si="83"/>
        <v>1503.7360000000001</v>
      </c>
      <c r="I750" s="256">
        <f t="shared" si="85"/>
        <v>0</v>
      </c>
    </row>
    <row r="751" spans="1:9" ht="12" hidden="1" customHeight="1" outlineLevel="1" x14ac:dyDescent="0.2">
      <c r="A751" s="31" t="s">
        <v>1315</v>
      </c>
      <c r="B751" s="38">
        <v>1222</v>
      </c>
      <c r="C751" s="39" t="s">
        <v>2775</v>
      </c>
      <c r="D751" s="219"/>
      <c r="E751" s="40">
        <v>16</v>
      </c>
      <c r="F751" s="40" t="s">
        <v>4209</v>
      </c>
      <c r="G751" s="166">
        <f t="shared" si="82"/>
        <v>608</v>
      </c>
      <c r="H751" s="166">
        <f t="shared" si="83"/>
        <v>790.4</v>
      </c>
      <c r="I751" s="256">
        <f t="shared" si="85"/>
        <v>0</v>
      </c>
    </row>
    <row r="752" spans="1:9" ht="12" hidden="1" customHeight="1" outlineLevel="1" x14ac:dyDescent="0.2">
      <c r="A752" s="31" t="s">
        <v>1315</v>
      </c>
      <c r="B752" s="38">
        <v>1222</v>
      </c>
      <c r="C752" s="39" t="s">
        <v>2776</v>
      </c>
      <c r="D752" s="219"/>
      <c r="E752" s="40">
        <v>19.600000000000001</v>
      </c>
      <c r="F752" s="40" t="s">
        <v>4209</v>
      </c>
      <c r="G752" s="166">
        <f t="shared" si="82"/>
        <v>744.80000000000007</v>
      </c>
      <c r="H752" s="166">
        <f t="shared" si="83"/>
        <v>968.24000000000012</v>
      </c>
      <c r="I752" s="256">
        <f t="shared" si="85"/>
        <v>0</v>
      </c>
    </row>
    <row r="753" spans="1:9" ht="12" hidden="1" customHeight="1" outlineLevel="1" x14ac:dyDescent="0.2">
      <c r="A753" s="31" t="s">
        <v>1317</v>
      </c>
      <c r="B753" s="38" t="s">
        <v>2779</v>
      </c>
      <c r="C753" s="39" t="s">
        <v>4301</v>
      </c>
      <c r="D753" s="219"/>
      <c r="E753" s="40">
        <v>16.399999999999999</v>
      </c>
      <c r="F753" s="40" t="s">
        <v>4209</v>
      </c>
      <c r="G753" s="166">
        <f t="shared" si="82"/>
        <v>623.19999999999993</v>
      </c>
      <c r="H753" s="166">
        <f t="shared" si="83"/>
        <v>810.16</v>
      </c>
      <c r="I753" s="256">
        <f t="shared" si="85"/>
        <v>0</v>
      </c>
    </row>
    <row r="754" spans="1:9" ht="12" hidden="1" customHeight="1" outlineLevel="1" x14ac:dyDescent="0.2">
      <c r="A754" s="31" t="s">
        <v>1317</v>
      </c>
      <c r="B754" s="38" t="s">
        <v>4302</v>
      </c>
      <c r="C754" s="39" t="s">
        <v>4303</v>
      </c>
      <c r="D754" s="219"/>
      <c r="E754" s="40">
        <v>22</v>
      </c>
      <c r="F754" s="40" t="s">
        <v>4209</v>
      </c>
      <c r="G754" s="166">
        <f t="shared" si="82"/>
        <v>836</v>
      </c>
      <c r="H754" s="166">
        <f t="shared" si="83"/>
        <v>1086.8</v>
      </c>
      <c r="I754" s="256">
        <f t="shared" si="85"/>
        <v>0</v>
      </c>
    </row>
    <row r="755" spans="1:9" ht="12" hidden="1" customHeight="1" outlineLevel="1" x14ac:dyDescent="0.2">
      <c r="A755" s="31" t="s">
        <v>1317</v>
      </c>
      <c r="B755" s="38" t="s">
        <v>4304</v>
      </c>
      <c r="C755" s="39" t="s">
        <v>4305</v>
      </c>
      <c r="D755" s="219"/>
      <c r="E755" s="40">
        <v>14.4</v>
      </c>
      <c r="F755" s="40" t="s">
        <v>4209</v>
      </c>
      <c r="G755" s="166">
        <f t="shared" si="82"/>
        <v>547.20000000000005</v>
      </c>
      <c r="H755" s="166">
        <f t="shared" si="83"/>
        <v>711.36000000000013</v>
      </c>
      <c r="I755" s="256">
        <f t="shared" si="85"/>
        <v>0</v>
      </c>
    </row>
    <row r="756" spans="1:9" ht="12" hidden="1" customHeight="1" outlineLevel="1" x14ac:dyDescent="0.2">
      <c r="A756" s="31" t="s">
        <v>1317</v>
      </c>
      <c r="B756" s="38" t="s">
        <v>4306</v>
      </c>
      <c r="C756" s="39" t="s">
        <v>1316</v>
      </c>
      <c r="D756" s="219"/>
      <c r="E756" s="40">
        <v>5.8</v>
      </c>
      <c r="F756" s="40" t="s">
        <v>4209</v>
      </c>
      <c r="G756" s="166">
        <f t="shared" si="82"/>
        <v>220.4</v>
      </c>
      <c r="H756" s="166">
        <f t="shared" si="83"/>
        <v>286.52000000000004</v>
      </c>
      <c r="I756" s="256">
        <f t="shared" si="85"/>
        <v>0</v>
      </c>
    </row>
    <row r="757" spans="1:9" ht="12" hidden="1" customHeight="1" outlineLevel="1" x14ac:dyDescent="0.2">
      <c r="A757" s="31" t="s">
        <v>1317</v>
      </c>
      <c r="B757" s="38" t="s">
        <v>4307</v>
      </c>
      <c r="C757" s="39" t="s">
        <v>4308</v>
      </c>
      <c r="D757" s="219"/>
      <c r="E757" s="40">
        <v>7.2</v>
      </c>
      <c r="F757" s="40" t="s">
        <v>4209</v>
      </c>
      <c r="G757" s="166">
        <f t="shared" si="82"/>
        <v>273.60000000000002</v>
      </c>
      <c r="H757" s="166">
        <f t="shared" si="83"/>
        <v>355.68000000000006</v>
      </c>
      <c r="I757" s="256">
        <f t="shared" si="85"/>
        <v>0</v>
      </c>
    </row>
    <row r="758" spans="1:9" ht="12" hidden="1" customHeight="1" outlineLevel="1" x14ac:dyDescent="0.2">
      <c r="A758" s="31" t="s">
        <v>1317</v>
      </c>
      <c r="B758" s="38" t="s">
        <v>4309</v>
      </c>
      <c r="C758" s="39" t="s">
        <v>4310</v>
      </c>
      <c r="D758" s="219"/>
      <c r="E758" s="40">
        <v>9.1999999999999993</v>
      </c>
      <c r="F758" s="40" t="s">
        <v>4209</v>
      </c>
      <c r="G758" s="166">
        <f t="shared" si="82"/>
        <v>349.59999999999997</v>
      </c>
      <c r="H758" s="166">
        <f t="shared" si="83"/>
        <v>454.47999999999996</v>
      </c>
      <c r="I758" s="256">
        <f t="shared" si="85"/>
        <v>0</v>
      </c>
    </row>
    <row r="759" spans="1:9" ht="12" hidden="1" customHeight="1" outlineLevel="1" x14ac:dyDescent="0.2">
      <c r="A759" s="31" t="s">
        <v>1317</v>
      </c>
      <c r="B759" s="38" t="s">
        <v>2939</v>
      </c>
      <c r="C759" s="39" t="s">
        <v>2940</v>
      </c>
      <c r="D759" s="219"/>
      <c r="E759" s="40">
        <v>7</v>
      </c>
      <c r="F759" s="40" t="s">
        <v>4209</v>
      </c>
      <c r="G759" s="166">
        <f t="shared" si="82"/>
        <v>266</v>
      </c>
      <c r="H759" s="166">
        <f t="shared" si="83"/>
        <v>345.8</v>
      </c>
      <c r="I759" s="256">
        <f t="shared" si="85"/>
        <v>0</v>
      </c>
    </row>
    <row r="760" spans="1:9" ht="12" hidden="1" customHeight="1" outlineLevel="1" x14ac:dyDescent="0.2">
      <c r="A760" s="31" t="s">
        <v>1317</v>
      </c>
      <c r="B760" s="38" t="s">
        <v>2939</v>
      </c>
      <c r="C760" s="39" t="s">
        <v>2941</v>
      </c>
      <c r="D760" s="219"/>
      <c r="E760" s="40">
        <v>7</v>
      </c>
      <c r="F760" s="40" t="s">
        <v>4209</v>
      </c>
      <c r="G760" s="166">
        <f t="shared" si="82"/>
        <v>266</v>
      </c>
      <c r="H760" s="166">
        <f t="shared" si="83"/>
        <v>345.8</v>
      </c>
      <c r="I760" s="256">
        <f t="shared" si="85"/>
        <v>0</v>
      </c>
    </row>
    <row r="761" spans="1:9" ht="12" hidden="1" customHeight="1" outlineLevel="1" x14ac:dyDescent="0.2">
      <c r="A761" s="31" t="s">
        <v>1317</v>
      </c>
      <c r="B761" s="38" t="s">
        <v>2939</v>
      </c>
      <c r="C761" s="39" t="s">
        <v>2942</v>
      </c>
      <c r="D761" s="219"/>
      <c r="E761" s="40">
        <v>7</v>
      </c>
      <c r="F761" s="40" t="s">
        <v>4209</v>
      </c>
      <c r="G761" s="166">
        <f t="shared" si="82"/>
        <v>266</v>
      </c>
      <c r="H761" s="166">
        <f t="shared" si="83"/>
        <v>345.8</v>
      </c>
      <c r="I761" s="256">
        <f t="shared" si="85"/>
        <v>0</v>
      </c>
    </row>
    <row r="762" spans="1:9" ht="12" hidden="1" customHeight="1" outlineLevel="1" x14ac:dyDescent="0.2">
      <c r="A762" s="31" t="s">
        <v>2943</v>
      </c>
      <c r="B762" s="38" t="s">
        <v>2944</v>
      </c>
      <c r="C762" s="39" t="s">
        <v>4311</v>
      </c>
      <c r="D762" s="219"/>
      <c r="E762" s="40">
        <v>11</v>
      </c>
      <c r="F762" s="40" t="s">
        <v>4209</v>
      </c>
      <c r="G762" s="166">
        <f t="shared" si="82"/>
        <v>418</v>
      </c>
      <c r="H762" s="166">
        <f t="shared" si="83"/>
        <v>543.4</v>
      </c>
      <c r="I762" s="256">
        <f t="shared" si="85"/>
        <v>0</v>
      </c>
    </row>
    <row r="763" spans="1:9" ht="12" hidden="1" customHeight="1" outlineLevel="1" x14ac:dyDescent="0.2">
      <c r="A763" s="31" t="s">
        <v>2943</v>
      </c>
      <c r="B763" s="38" t="s">
        <v>2945</v>
      </c>
      <c r="C763" s="39" t="s">
        <v>2946</v>
      </c>
      <c r="D763" s="219"/>
      <c r="E763" s="40">
        <v>11</v>
      </c>
      <c r="F763" s="40" t="s">
        <v>4209</v>
      </c>
      <c r="G763" s="166">
        <f t="shared" si="82"/>
        <v>418</v>
      </c>
      <c r="H763" s="166">
        <f t="shared" si="83"/>
        <v>543.4</v>
      </c>
      <c r="I763" s="256">
        <f t="shared" si="85"/>
        <v>0</v>
      </c>
    </row>
    <row r="764" spans="1:9" ht="12" hidden="1" customHeight="1" outlineLevel="1" x14ac:dyDescent="0.2">
      <c r="A764" s="31" t="s">
        <v>2943</v>
      </c>
      <c r="B764" s="38" t="s">
        <v>2947</v>
      </c>
      <c r="C764" s="39" t="s">
        <v>1979</v>
      </c>
      <c r="D764" s="219"/>
      <c r="E764" s="40">
        <v>0.95</v>
      </c>
      <c r="F764" s="40" t="s">
        <v>659</v>
      </c>
      <c r="G764" s="166">
        <f t="shared" si="82"/>
        <v>36.1</v>
      </c>
      <c r="H764" s="166">
        <f t="shared" si="83"/>
        <v>46.930000000000007</v>
      </c>
      <c r="I764" s="256">
        <f t="shared" si="85"/>
        <v>0</v>
      </c>
    </row>
    <row r="765" spans="1:9" ht="12" hidden="1" customHeight="1" outlineLevel="1" x14ac:dyDescent="0.2">
      <c r="A765" s="31" t="s">
        <v>2943</v>
      </c>
      <c r="B765" s="38" t="s">
        <v>2948</v>
      </c>
      <c r="C765" s="39" t="s">
        <v>1980</v>
      </c>
      <c r="D765" s="219"/>
      <c r="E765" s="40">
        <v>2.15</v>
      </c>
      <c r="F765" s="40" t="s">
        <v>659</v>
      </c>
      <c r="G765" s="166">
        <f t="shared" si="82"/>
        <v>81.7</v>
      </c>
      <c r="H765" s="166">
        <f t="shared" si="83"/>
        <v>106.21000000000001</v>
      </c>
      <c r="I765" s="256">
        <f t="shared" si="85"/>
        <v>0</v>
      </c>
    </row>
    <row r="766" spans="1:9" ht="12" hidden="1" customHeight="1" outlineLevel="1" x14ac:dyDescent="0.2">
      <c r="A766" s="31" t="s">
        <v>2943</v>
      </c>
      <c r="B766" s="38" t="s">
        <v>1981</v>
      </c>
      <c r="C766" s="39" t="s">
        <v>2949</v>
      </c>
      <c r="D766" s="219"/>
      <c r="E766" s="40">
        <v>7</v>
      </c>
      <c r="F766" s="40" t="s">
        <v>659</v>
      </c>
      <c r="G766" s="166">
        <f t="shared" si="82"/>
        <v>266</v>
      </c>
      <c r="H766" s="166">
        <f t="shared" si="83"/>
        <v>345.8</v>
      </c>
      <c r="I766" s="256">
        <f t="shared" si="85"/>
        <v>0</v>
      </c>
    </row>
    <row r="767" spans="1:9" ht="12" hidden="1" customHeight="1" outlineLevel="1" x14ac:dyDescent="0.2">
      <c r="A767" s="31" t="s">
        <v>2943</v>
      </c>
      <c r="B767" s="38" t="s">
        <v>1982</v>
      </c>
      <c r="C767" s="39" t="s">
        <v>1983</v>
      </c>
      <c r="D767" s="219"/>
      <c r="E767" s="40">
        <v>0.15</v>
      </c>
      <c r="F767" s="40" t="s">
        <v>4209</v>
      </c>
      <c r="G767" s="166">
        <f t="shared" si="82"/>
        <v>5.7</v>
      </c>
      <c r="H767" s="166">
        <f t="shared" si="83"/>
        <v>7.41</v>
      </c>
      <c r="I767" s="256">
        <f t="shared" si="85"/>
        <v>0</v>
      </c>
    </row>
    <row r="768" spans="1:9" ht="12" customHeight="1" collapsed="1" x14ac:dyDescent="0.25">
      <c r="A768" s="125" t="s">
        <v>1984</v>
      </c>
      <c r="B768" s="129"/>
      <c r="C768" s="138"/>
      <c r="D768" s="206"/>
      <c r="E768" s="180"/>
      <c r="F768" s="180"/>
    </row>
    <row r="769" spans="1:9" ht="12" hidden="1" customHeight="1" outlineLevel="1" x14ac:dyDescent="0.2">
      <c r="A769" s="31" t="s">
        <v>2783</v>
      </c>
      <c r="B769" s="38" t="s">
        <v>1985</v>
      </c>
      <c r="C769" s="39" t="s">
        <v>1986</v>
      </c>
      <c r="D769" s="219"/>
      <c r="E769" s="40">
        <v>0.39</v>
      </c>
      <c r="F769" s="40" t="s">
        <v>659</v>
      </c>
      <c r="G769" s="166">
        <f t="shared" ref="G769:G787" si="86">E769*$G$1</f>
        <v>14.82</v>
      </c>
      <c r="H769" s="166">
        <f t="shared" ref="H769:H787" si="87">G769*($H$1+1)</f>
        <v>19.266000000000002</v>
      </c>
      <c r="I769" s="256">
        <f t="shared" ref="I769:I787" si="88">D769*H769</f>
        <v>0</v>
      </c>
    </row>
    <row r="770" spans="1:9" ht="12" hidden="1" customHeight="1" outlineLevel="1" x14ac:dyDescent="0.2">
      <c r="A770" s="31" t="s">
        <v>2783</v>
      </c>
      <c r="B770" s="38" t="s">
        <v>1987</v>
      </c>
      <c r="C770" s="39" t="s">
        <v>1988</v>
      </c>
      <c r="D770" s="219"/>
      <c r="E770" s="40">
        <v>0.39</v>
      </c>
      <c r="F770" s="40" t="s">
        <v>659</v>
      </c>
      <c r="G770" s="166">
        <f t="shared" si="86"/>
        <v>14.82</v>
      </c>
      <c r="H770" s="166">
        <f t="shared" si="87"/>
        <v>19.266000000000002</v>
      </c>
      <c r="I770" s="256">
        <f t="shared" si="88"/>
        <v>0</v>
      </c>
    </row>
    <row r="771" spans="1:9" ht="12" hidden="1" customHeight="1" outlineLevel="1" x14ac:dyDescent="0.2">
      <c r="A771" s="31" t="s">
        <v>2783</v>
      </c>
      <c r="B771" s="38" t="s">
        <v>1989</v>
      </c>
      <c r="C771" s="39" t="s">
        <v>1990</v>
      </c>
      <c r="D771" s="219"/>
      <c r="E771" s="40">
        <v>0.44</v>
      </c>
      <c r="F771" s="40" t="s">
        <v>659</v>
      </c>
      <c r="G771" s="166">
        <f t="shared" si="86"/>
        <v>16.72</v>
      </c>
      <c r="H771" s="166">
        <f t="shared" si="87"/>
        <v>21.736000000000001</v>
      </c>
      <c r="I771" s="256">
        <f t="shared" si="88"/>
        <v>0</v>
      </c>
    </row>
    <row r="772" spans="1:9" ht="12" hidden="1" customHeight="1" outlineLevel="1" x14ac:dyDescent="0.2">
      <c r="A772" s="31" t="s">
        <v>2783</v>
      </c>
      <c r="B772" s="38" t="s">
        <v>1991</v>
      </c>
      <c r="C772" s="39" t="s">
        <v>1992</v>
      </c>
      <c r="D772" s="219"/>
      <c r="E772" s="40">
        <v>0.44</v>
      </c>
      <c r="F772" s="40" t="s">
        <v>659</v>
      </c>
      <c r="G772" s="166">
        <f t="shared" si="86"/>
        <v>16.72</v>
      </c>
      <c r="H772" s="166">
        <f t="shared" si="87"/>
        <v>21.736000000000001</v>
      </c>
      <c r="I772" s="256">
        <f t="shared" si="88"/>
        <v>0</v>
      </c>
    </row>
    <row r="773" spans="1:9" ht="12" hidden="1" customHeight="1" outlineLevel="1" x14ac:dyDescent="0.2">
      <c r="A773" s="31" t="s">
        <v>2783</v>
      </c>
      <c r="B773" s="38" t="s">
        <v>1993</v>
      </c>
      <c r="C773" s="39" t="s">
        <v>1994</v>
      </c>
      <c r="D773" s="219"/>
      <c r="E773" s="40">
        <v>0.43</v>
      </c>
      <c r="F773" s="40" t="s">
        <v>659</v>
      </c>
      <c r="G773" s="166">
        <f t="shared" si="86"/>
        <v>16.34</v>
      </c>
      <c r="H773" s="166">
        <f t="shared" si="87"/>
        <v>21.242000000000001</v>
      </c>
      <c r="I773" s="256">
        <f t="shared" si="88"/>
        <v>0</v>
      </c>
    </row>
    <row r="774" spans="1:9" ht="12" hidden="1" customHeight="1" outlineLevel="1" x14ac:dyDescent="0.2">
      <c r="A774" s="31" t="s">
        <v>2783</v>
      </c>
      <c r="B774" s="38" t="s">
        <v>1995</v>
      </c>
      <c r="C774" s="39" t="s">
        <v>1996</v>
      </c>
      <c r="D774" s="219"/>
      <c r="E774" s="40">
        <v>0.43</v>
      </c>
      <c r="F774" s="40" t="s">
        <v>659</v>
      </c>
      <c r="G774" s="166">
        <f t="shared" si="86"/>
        <v>16.34</v>
      </c>
      <c r="H774" s="166">
        <f t="shared" si="87"/>
        <v>21.242000000000001</v>
      </c>
      <c r="I774" s="256">
        <f t="shared" si="88"/>
        <v>0</v>
      </c>
    </row>
    <row r="775" spans="1:9" ht="12" hidden="1" customHeight="1" outlineLevel="1" x14ac:dyDescent="0.2">
      <c r="A775" s="31" t="s">
        <v>2789</v>
      </c>
      <c r="B775" s="38"/>
      <c r="C775" s="39" t="s">
        <v>2600</v>
      </c>
      <c r="D775" s="219"/>
      <c r="E775" s="40">
        <v>0.09</v>
      </c>
      <c r="F775" s="40" t="s">
        <v>659</v>
      </c>
      <c r="G775" s="166">
        <f t="shared" si="86"/>
        <v>3.42</v>
      </c>
      <c r="H775" s="166">
        <f t="shared" si="87"/>
        <v>4.4459999999999997</v>
      </c>
      <c r="I775" s="256">
        <f t="shared" si="88"/>
        <v>0</v>
      </c>
    </row>
    <row r="776" spans="1:9" ht="12" hidden="1" customHeight="1" outlineLevel="1" x14ac:dyDescent="0.2">
      <c r="A776" s="31" t="s">
        <v>2789</v>
      </c>
      <c r="B776" s="38"/>
      <c r="C776" s="39" t="s">
        <v>2601</v>
      </c>
      <c r="D776" s="219"/>
      <c r="E776" s="40">
        <v>0.09</v>
      </c>
      <c r="F776" s="40" t="s">
        <v>659</v>
      </c>
      <c r="G776" s="166">
        <f t="shared" si="86"/>
        <v>3.42</v>
      </c>
      <c r="H776" s="166">
        <f t="shared" si="87"/>
        <v>4.4459999999999997</v>
      </c>
      <c r="I776" s="256">
        <f t="shared" si="88"/>
        <v>0</v>
      </c>
    </row>
    <row r="777" spans="1:9" ht="12" hidden="1" customHeight="1" outlineLevel="1" x14ac:dyDescent="0.2">
      <c r="A777" s="31" t="s">
        <v>2789</v>
      </c>
      <c r="B777" s="38"/>
      <c r="C777" s="39" t="s">
        <v>2602</v>
      </c>
      <c r="D777" s="219"/>
      <c r="E777" s="40">
        <v>0.09</v>
      </c>
      <c r="F777" s="40" t="s">
        <v>659</v>
      </c>
      <c r="G777" s="166">
        <f t="shared" si="86"/>
        <v>3.42</v>
      </c>
      <c r="H777" s="166">
        <f t="shared" si="87"/>
        <v>4.4459999999999997</v>
      </c>
      <c r="I777" s="256">
        <f t="shared" si="88"/>
        <v>0</v>
      </c>
    </row>
    <row r="778" spans="1:9" ht="12" hidden="1" customHeight="1" outlineLevel="1" x14ac:dyDescent="0.2">
      <c r="A778" s="31" t="s">
        <v>2789</v>
      </c>
      <c r="B778" s="38"/>
      <c r="C778" s="39" t="s">
        <v>2603</v>
      </c>
      <c r="D778" s="219"/>
      <c r="E778" s="40">
        <v>0.09</v>
      </c>
      <c r="F778" s="40" t="s">
        <v>659</v>
      </c>
      <c r="G778" s="166">
        <f t="shared" si="86"/>
        <v>3.42</v>
      </c>
      <c r="H778" s="166">
        <f t="shared" si="87"/>
        <v>4.4459999999999997</v>
      </c>
      <c r="I778" s="256">
        <f t="shared" si="88"/>
        <v>0</v>
      </c>
    </row>
    <row r="779" spans="1:9" ht="12" hidden="1" customHeight="1" outlineLevel="1" x14ac:dyDescent="0.2">
      <c r="A779" s="31" t="s">
        <v>2789</v>
      </c>
      <c r="B779" s="38"/>
      <c r="C779" s="39" t="s">
        <v>2604</v>
      </c>
      <c r="D779" s="219"/>
      <c r="E779" s="40">
        <v>0.09</v>
      </c>
      <c r="F779" s="40" t="s">
        <v>659</v>
      </c>
      <c r="G779" s="166">
        <f t="shared" si="86"/>
        <v>3.42</v>
      </c>
      <c r="H779" s="166">
        <f t="shared" si="87"/>
        <v>4.4459999999999997</v>
      </c>
      <c r="I779" s="256">
        <f t="shared" si="88"/>
        <v>0</v>
      </c>
    </row>
    <row r="780" spans="1:9" ht="12" hidden="1" customHeight="1" outlineLevel="1" x14ac:dyDescent="0.2">
      <c r="A780" s="31" t="s">
        <v>2789</v>
      </c>
      <c r="B780" s="38"/>
      <c r="C780" s="39" t="s">
        <v>2605</v>
      </c>
      <c r="D780" s="219"/>
      <c r="E780" s="40">
        <v>0.09</v>
      </c>
      <c r="F780" s="40" t="s">
        <v>659</v>
      </c>
      <c r="G780" s="166">
        <f t="shared" si="86"/>
        <v>3.42</v>
      </c>
      <c r="H780" s="166">
        <f t="shared" si="87"/>
        <v>4.4459999999999997</v>
      </c>
      <c r="I780" s="256">
        <f t="shared" si="88"/>
        <v>0</v>
      </c>
    </row>
    <row r="781" spans="1:9" ht="12" hidden="1" customHeight="1" outlineLevel="1" x14ac:dyDescent="0.2">
      <c r="A781" s="31" t="s">
        <v>2789</v>
      </c>
      <c r="B781" s="38"/>
      <c r="C781" s="39" t="s">
        <v>2606</v>
      </c>
      <c r="D781" s="219"/>
      <c r="E781" s="40">
        <v>0.15</v>
      </c>
      <c r="F781" s="40" t="s">
        <v>659</v>
      </c>
      <c r="G781" s="166">
        <f t="shared" si="86"/>
        <v>5.7</v>
      </c>
      <c r="H781" s="166">
        <f t="shared" si="87"/>
        <v>7.41</v>
      </c>
      <c r="I781" s="256">
        <f t="shared" si="88"/>
        <v>0</v>
      </c>
    </row>
    <row r="782" spans="1:9" ht="12" hidden="1" customHeight="1" outlineLevel="1" x14ac:dyDescent="0.2">
      <c r="A782" s="31" t="s">
        <v>2789</v>
      </c>
      <c r="B782" s="38"/>
      <c r="C782" s="39" t="s">
        <v>2607</v>
      </c>
      <c r="D782" s="219"/>
      <c r="E782" s="40">
        <v>0.15</v>
      </c>
      <c r="F782" s="40" t="s">
        <v>659</v>
      </c>
      <c r="G782" s="166">
        <f t="shared" si="86"/>
        <v>5.7</v>
      </c>
      <c r="H782" s="166">
        <f t="shared" si="87"/>
        <v>7.41</v>
      </c>
      <c r="I782" s="256">
        <f t="shared" si="88"/>
        <v>0</v>
      </c>
    </row>
    <row r="783" spans="1:9" ht="12" hidden="1" customHeight="1" outlineLevel="1" x14ac:dyDescent="0.2">
      <c r="A783" s="31" t="s">
        <v>2950</v>
      </c>
      <c r="B783" s="57" t="s">
        <v>2951</v>
      </c>
      <c r="C783" s="73" t="s">
        <v>2952</v>
      </c>
      <c r="D783" s="122"/>
      <c r="E783" s="56">
        <v>0.84</v>
      </c>
      <c r="F783" s="69" t="s">
        <v>659</v>
      </c>
      <c r="G783" s="166">
        <f t="shared" si="86"/>
        <v>31.919999999999998</v>
      </c>
      <c r="H783" s="166">
        <f t="shared" si="87"/>
        <v>41.496000000000002</v>
      </c>
      <c r="I783" s="256">
        <f t="shared" si="88"/>
        <v>0</v>
      </c>
    </row>
    <row r="784" spans="1:9" ht="12" hidden="1" customHeight="1" outlineLevel="1" x14ac:dyDescent="0.2">
      <c r="A784" s="31" t="s">
        <v>2950</v>
      </c>
      <c r="B784" s="57" t="s">
        <v>2953</v>
      </c>
      <c r="C784" s="73" t="s">
        <v>2954</v>
      </c>
      <c r="D784" s="122"/>
      <c r="E784" s="56">
        <v>0.84</v>
      </c>
      <c r="F784" s="59" t="s">
        <v>659</v>
      </c>
      <c r="G784" s="166">
        <f t="shared" si="86"/>
        <v>31.919999999999998</v>
      </c>
      <c r="H784" s="166">
        <f t="shared" si="87"/>
        <v>41.496000000000002</v>
      </c>
      <c r="I784" s="256">
        <f t="shared" si="88"/>
        <v>0</v>
      </c>
    </row>
    <row r="785" spans="1:9" ht="12" hidden="1" customHeight="1" outlineLevel="1" x14ac:dyDescent="0.2">
      <c r="A785" s="31" t="s">
        <v>2950</v>
      </c>
      <c r="B785" s="57" t="s">
        <v>2955</v>
      </c>
      <c r="C785" s="73" t="s">
        <v>2956</v>
      </c>
      <c r="D785" s="122"/>
      <c r="E785" s="56">
        <v>0.06</v>
      </c>
      <c r="F785" s="59" t="s">
        <v>659</v>
      </c>
      <c r="G785" s="166">
        <f t="shared" si="86"/>
        <v>2.2799999999999998</v>
      </c>
      <c r="H785" s="166">
        <f t="shared" si="87"/>
        <v>2.964</v>
      </c>
      <c r="I785" s="256">
        <f t="shared" si="88"/>
        <v>0</v>
      </c>
    </row>
    <row r="786" spans="1:9" ht="12" hidden="1" customHeight="1" outlineLevel="1" x14ac:dyDescent="0.2">
      <c r="A786" s="31" t="s">
        <v>2950</v>
      </c>
      <c r="B786" s="57" t="s">
        <v>2957</v>
      </c>
      <c r="C786" s="73" t="s">
        <v>2958</v>
      </c>
      <c r="D786" s="122"/>
      <c r="E786" s="56">
        <v>0.06</v>
      </c>
      <c r="F786" s="69" t="s">
        <v>659</v>
      </c>
      <c r="G786" s="166">
        <f t="shared" si="86"/>
        <v>2.2799999999999998</v>
      </c>
      <c r="H786" s="166">
        <f t="shared" si="87"/>
        <v>2.964</v>
      </c>
      <c r="I786" s="256">
        <f t="shared" si="88"/>
        <v>0</v>
      </c>
    </row>
    <row r="787" spans="1:9" ht="12" hidden="1" customHeight="1" outlineLevel="1" x14ac:dyDescent="0.2">
      <c r="A787" s="31" t="s">
        <v>2950</v>
      </c>
      <c r="B787" s="38"/>
      <c r="C787" s="39" t="s">
        <v>2608</v>
      </c>
      <c r="D787" s="219"/>
      <c r="E787" s="40">
        <v>2.9</v>
      </c>
      <c r="F787" s="40" t="s">
        <v>659</v>
      </c>
      <c r="G787" s="166">
        <f t="shared" si="86"/>
        <v>110.2</v>
      </c>
      <c r="H787" s="166">
        <f t="shared" si="87"/>
        <v>143.26000000000002</v>
      </c>
      <c r="I787" s="256">
        <f t="shared" si="88"/>
        <v>0</v>
      </c>
    </row>
    <row r="788" spans="1:9" ht="12" customHeight="1" collapsed="1" x14ac:dyDescent="0.25">
      <c r="A788" s="125" t="s">
        <v>2609</v>
      </c>
      <c r="B788" s="129"/>
      <c r="C788" s="138"/>
      <c r="D788" s="206"/>
      <c r="E788" s="180"/>
      <c r="F788" s="180"/>
    </row>
    <row r="789" spans="1:9" ht="12" hidden="1" customHeight="1" outlineLevel="1" x14ac:dyDescent="0.2">
      <c r="A789" s="31" t="s">
        <v>1318</v>
      </c>
      <c r="B789" s="38" t="s">
        <v>1884</v>
      </c>
      <c r="C789" s="39" t="s">
        <v>178</v>
      </c>
      <c r="D789" s="219"/>
      <c r="E789" s="40">
        <v>3.67</v>
      </c>
      <c r="F789" s="40" t="s">
        <v>659</v>
      </c>
      <c r="G789" s="166">
        <f t="shared" ref="G789:G826" si="89">E789*$G$1</f>
        <v>139.46</v>
      </c>
      <c r="H789" s="166">
        <f t="shared" ref="H789:H826" si="90">G789*($H$1+1)</f>
        <v>181.29800000000003</v>
      </c>
      <c r="I789" s="256">
        <f t="shared" ref="I789:I826" si="91">D789*H789</f>
        <v>0</v>
      </c>
    </row>
    <row r="790" spans="1:9" ht="12" hidden="1" customHeight="1" outlineLevel="1" x14ac:dyDescent="0.2">
      <c r="A790" s="31" t="s">
        <v>1319</v>
      </c>
      <c r="B790" s="38" t="s">
        <v>1885</v>
      </c>
      <c r="C790" s="39" t="s">
        <v>179</v>
      </c>
      <c r="D790" s="219"/>
      <c r="E790" s="40">
        <v>1.07</v>
      </c>
      <c r="F790" s="40" t="s">
        <v>659</v>
      </c>
      <c r="G790" s="166">
        <f t="shared" si="89"/>
        <v>40.660000000000004</v>
      </c>
      <c r="H790" s="166">
        <f t="shared" si="90"/>
        <v>52.858000000000004</v>
      </c>
      <c r="I790" s="256">
        <f t="shared" si="91"/>
        <v>0</v>
      </c>
    </row>
    <row r="791" spans="1:9" ht="12" hidden="1" customHeight="1" outlineLevel="1" x14ac:dyDescent="0.2">
      <c r="A791" s="31" t="s">
        <v>1319</v>
      </c>
      <c r="B791" s="38" t="s">
        <v>3111</v>
      </c>
      <c r="C791" s="39" t="s">
        <v>180</v>
      </c>
      <c r="D791" s="219"/>
      <c r="E791" s="40">
        <v>2.12</v>
      </c>
      <c r="F791" s="40" t="s">
        <v>659</v>
      </c>
      <c r="G791" s="166">
        <f t="shared" si="89"/>
        <v>80.56</v>
      </c>
      <c r="H791" s="166">
        <f t="shared" si="90"/>
        <v>104.72800000000001</v>
      </c>
      <c r="I791" s="256">
        <f t="shared" si="91"/>
        <v>0</v>
      </c>
    </row>
    <row r="792" spans="1:9" ht="12" hidden="1" customHeight="1" outlineLevel="1" x14ac:dyDescent="0.2">
      <c r="A792" s="31" t="s">
        <v>3110</v>
      </c>
      <c r="B792" s="38" t="s">
        <v>2612</v>
      </c>
      <c r="C792" s="39" t="s">
        <v>181</v>
      </c>
      <c r="D792" s="219"/>
      <c r="E792" s="40">
        <v>0.95</v>
      </c>
      <c r="F792" s="40" t="s">
        <v>659</v>
      </c>
      <c r="G792" s="166">
        <f t="shared" si="89"/>
        <v>36.1</v>
      </c>
      <c r="H792" s="166">
        <f t="shared" si="90"/>
        <v>46.930000000000007</v>
      </c>
      <c r="I792" s="256">
        <f t="shared" si="91"/>
        <v>0</v>
      </c>
    </row>
    <row r="793" spans="1:9" ht="12" hidden="1" customHeight="1" outlineLevel="1" x14ac:dyDescent="0.2">
      <c r="A793" s="31" t="s">
        <v>3110</v>
      </c>
      <c r="B793" s="38" t="s">
        <v>3112</v>
      </c>
      <c r="C793" s="39" t="s">
        <v>182</v>
      </c>
      <c r="D793" s="219"/>
      <c r="E793" s="40">
        <v>0.95</v>
      </c>
      <c r="F793" s="40" t="s">
        <v>659</v>
      </c>
      <c r="G793" s="166">
        <f t="shared" si="89"/>
        <v>36.1</v>
      </c>
      <c r="H793" s="166">
        <f t="shared" si="90"/>
        <v>46.930000000000007</v>
      </c>
      <c r="I793" s="256">
        <f t="shared" si="91"/>
        <v>0</v>
      </c>
    </row>
    <row r="794" spans="1:9" ht="12" hidden="1" customHeight="1" outlineLevel="1" x14ac:dyDescent="0.2">
      <c r="A794" s="31" t="s">
        <v>3113</v>
      </c>
      <c r="B794" s="38" t="s">
        <v>2613</v>
      </c>
      <c r="C794" s="39" t="s">
        <v>183</v>
      </c>
      <c r="D794" s="219"/>
      <c r="E794" s="40">
        <v>1.96</v>
      </c>
      <c r="F794" s="40" t="s">
        <v>659</v>
      </c>
      <c r="G794" s="166">
        <f t="shared" si="89"/>
        <v>74.48</v>
      </c>
      <c r="H794" s="166">
        <f t="shared" si="90"/>
        <v>96.824000000000012</v>
      </c>
      <c r="I794" s="256">
        <f t="shared" si="91"/>
        <v>0</v>
      </c>
    </row>
    <row r="795" spans="1:9" ht="12" hidden="1" customHeight="1" outlineLevel="1" x14ac:dyDescent="0.2">
      <c r="A795" s="31" t="s">
        <v>3113</v>
      </c>
      <c r="B795" s="38" t="s">
        <v>3114</v>
      </c>
      <c r="C795" s="39" t="s">
        <v>184</v>
      </c>
      <c r="D795" s="219"/>
      <c r="E795" s="40">
        <v>1.33</v>
      </c>
      <c r="F795" s="40" t="s">
        <v>659</v>
      </c>
      <c r="G795" s="166">
        <f t="shared" si="89"/>
        <v>50.540000000000006</v>
      </c>
      <c r="H795" s="166">
        <f t="shared" si="90"/>
        <v>65.702000000000012</v>
      </c>
      <c r="I795" s="256">
        <f t="shared" si="91"/>
        <v>0</v>
      </c>
    </row>
    <row r="796" spans="1:9" ht="12" hidden="1" customHeight="1" outlineLevel="1" x14ac:dyDescent="0.2">
      <c r="A796" s="31" t="s">
        <v>3113</v>
      </c>
      <c r="B796" s="38" t="s">
        <v>3121</v>
      </c>
      <c r="C796" s="39" t="s">
        <v>185</v>
      </c>
      <c r="D796" s="219"/>
      <c r="E796" s="40">
        <v>1.33</v>
      </c>
      <c r="F796" s="40" t="s">
        <v>659</v>
      </c>
      <c r="G796" s="166">
        <f t="shared" si="89"/>
        <v>50.540000000000006</v>
      </c>
      <c r="H796" s="166">
        <f t="shared" si="90"/>
        <v>65.702000000000012</v>
      </c>
      <c r="I796" s="256">
        <f t="shared" si="91"/>
        <v>0</v>
      </c>
    </row>
    <row r="797" spans="1:9" ht="12" hidden="1" customHeight="1" outlineLevel="1" x14ac:dyDescent="0.2">
      <c r="A797" s="31" t="s">
        <v>3122</v>
      </c>
      <c r="B797" s="38" t="s">
        <v>3123</v>
      </c>
      <c r="C797" s="39" t="s">
        <v>186</v>
      </c>
      <c r="D797" s="219"/>
      <c r="E797" s="40">
        <v>1.33</v>
      </c>
      <c r="F797" s="40" t="s">
        <v>659</v>
      </c>
      <c r="G797" s="166">
        <f t="shared" si="89"/>
        <v>50.540000000000006</v>
      </c>
      <c r="H797" s="166">
        <f t="shared" si="90"/>
        <v>65.702000000000012</v>
      </c>
      <c r="I797" s="256">
        <f t="shared" si="91"/>
        <v>0</v>
      </c>
    </row>
    <row r="798" spans="1:9" ht="12" hidden="1" customHeight="1" outlineLevel="1" x14ac:dyDescent="0.2">
      <c r="A798" s="31" t="s">
        <v>3122</v>
      </c>
      <c r="B798" s="38" t="s">
        <v>3124</v>
      </c>
      <c r="C798" s="39" t="s">
        <v>186</v>
      </c>
      <c r="D798" s="219"/>
      <c r="E798" s="40">
        <v>1.33</v>
      </c>
      <c r="F798" s="40" t="s">
        <v>659</v>
      </c>
      <c r="G798" s="166">
        <f t="shared" si="89"/>
        <v>50.540000000000006</v>
      </c>
      <c r="H798" s="166">
        <f t="shared" si="90"/>
        <v>65.702000000000012</v>
      </c>
      <c r="I798" s="256">
        <f t="shared" si="91"/>
        <v>0</v>
      </c>
    </row>
    <row r="799" spans="1:9" ht="12" hidden="1" customHeight="1" outlineLevel="1" x14ac:dyDescent="0.2">
      <c r="A799" s="31" t="s">
        <v>3122</v>
      </c>
      <c r="B799" s="38" t="s">
        <v>2615</v>
      </c>
      <c r="C799" s="39" t="s">
        <v>187</v>
      </c>
      <c r="D799" s="219"/>
      <c r="E799" s="40">
        <v>1.33</v>
      </c>
      <c r="F799" s="40" t="s">
        <v>659</v>
      </c>
      <c r="G799" s="166">
        <f t="shared" si="89"/>
        <v>50.540000000000006</v>
      </c>
      <c r="H799" s="166">
        <f t="shared" si="90"/>
        <v>65.702000000000012</v>
      </c>
      <c r="I799" s="256">
        <f t="shared" si="91"/>
        <v>0</v>
      </c>
    </row>
    <row r="800" spans="1:9" ht="12" hidden="1" customHeight="1" outlineLevel="1" x14ac:dyDescent="0.2">
      <c r="A800" s="31" t="s">
        <v>3122</v>
      </c>
      <c r="B800" s="38" t="s">
        <v>2616</v>
      </c>
      <c r="C800" s="39" t="s">
        <v>187</v>
      </c>
      <c r="D800" s="219"/>
      <c r="E800" s="40">
        <v>1.33</v>
      </c>
      <c r="F800" s="40" t="s">
        <v>659</v>
      </c>
      <c r="G800" s="166">
        <f t="shared" si="89"/>
        <v>50.540000000000006</v>
      </c>
      <c r="H800" s="166">
        <f t="shared" si="90"/>
        <v>65.702000000000012</v>
      </c>
      <c r="I800" s="256">
        <f t="shared" si="91"/>
        <v>0</v>
      </c>
    </row>
    <row r="801" spans="1:9" ht="12" hidden="1" customHeight="1" outlineLevel="1" x14ac:dyDescent="0.2">
      <c r="A801" s="31" t="s">
        <v>3125</v>
      </c>
      <c r="B801" s="38" t="s">
        <v>2618</v>
      </c>
      <c r="C801" s="39" t="s">
        <v>2619</v>
      </c>
      <c r="D801" s="219"/>
      <c r="E801" s="40">
        <v>1.33</v>
      </c>
      <c r="F801" s="40" t="s">
        <v>659</v>
      </c>
      <c r="G801" s="166">
        <f t="shared" si="89"/>
        <v>50.540000000000006</v>
      </c>
      <c r="H801" s="166">
        <f t="shared" si="90"/>
        <v>65.702000000000012</v>
      </c>
      <c r="I801" s="256">
        <f t="shared" si="91"/>
        <v>0</v>
      </c>
    </row>
    <row r="802" spans="1:9" ht="12" hidden="1" customHeight="1" outlineLevel="1" x14ac:dyDescent="0.2">
      <c r="A802" s="31" t="s">
        <v>3125</v>
      </c>
      <c r="B802" s="38" t="s">
        <v>2620</v>
      </c>
      <c r="C802" s="39" t="s">
        <v>2621</v>
      </c>
      <c r="D802" s="219"/>
      <c r="E802" s="40">
        <v>1.33</v>
      </c>
      <c r="F802" s="40" t="s">
        <v>659</v>
      </c>
      <c r="G802" s="166">
        <f t="shared" si="89"/>
        <v>50.540000000000006</v>
      </c>
      <c r="H802" s="166">
        <f t="shared" si="90"/>
        <v>65.702000000000012</v>
      </c>
      <c r="I802" s="256">
        <f t="shared" si="91"/>
        <v>0</v>
      </c>
    </row>
    <row r="803" spans="1:9" ht="12" hidden="1" customHeight="1" outlineLevel="1" x14ac:dyDescent="0.2">
      <c r="A803" s="31" t="s">
        <v>3125</v>
      </c>
      <c r="B803" s="38" t="s">
        <v>2622</v>
      </c>
      <c r="C803" s="39" t="s">
        <v>188</v>
      </c>
      <c r="D803" s="219"/>
      <c r="E803" s="40">
        <v>1.49</v>
      </c>
      <c r="F803" s="40" t="s">
        <v>659</v>
      </c>
      <c r="G803" s="166">
        <f t="shared" si="89"/>
        <v>56.62</v>
      </c>
      <c r="H803" s="166">
        <f t="shared" si="90"/>
        <v>73.605999999999995</v>
      </c>
      <c r="I803" s="256">
        <f t="shared" si="91"/>
        <v>0</v>
      </c>
    </row>
    <row r="804" spans="1:9" ht="12" hidden="1" customHeight="1" outlineLevel="1" x14ac:dyDescent="0.2">
      <c r="A804" s="31" t="s">
        <v>3125</v>
      </c>
      <c r="B804" s="38" t="s">
        <v>2623</v>
      </c>
      <c r="C804" s="39" t="s">
        <v>189</v>
      </c>
      <c r="D804" s="219"/>
      <c r="E804" s="40">
        <v>1.69</v>
      </c>
      <c r="F804" s="40" t="s">
        <v>659</v>
      </c>
      <c r="G804" s="166">
        <f t="shared" si="89"/>
        <v>64.22</v>
      </c>
      <c r="H804" s="166">
        <f t="shared" si="90"/>
        <v>83.486000000000004</v>
      </c>
      <c r="I804" s="256">
        <f t="shared" si="91"/>
        <v>0</v>
      </c>
    </row>
    <row r="805" spans="1:9" ht="12" hidden="1" customHeight="1" outlineLevel="1" x14ac:dyDescent="0.2">
      <c r="A805" s="31" t="s">
        <v>3126</v>
      </c>
      <c r="B805" s="38" t="s">
        <v>2610</v>
      </c>
      <c r="C805" s="39" t="s">
        <v>190</v>
      </c>
      <c r="D805" s="219"/>
      <c r="E805" s="40">
        <v>0.42</v>
      </c>
      <c r="F805" s="40" t="s">
        <v>659</v>
      </c>
      <c r="G805" s="166">
        <f t="shared" si="89"/>
        <v>15.959999999999999</v>
      </c>
      <c r="H805" s="166">
        <f t="shared" si="90"/>
        <v>20.748000000000001</v>
      </c>
      <c r="I805" s="256">
        <f t="shared" si="91"/>
        <v>0</v>
      </c>
    </row>
    <row r="806" spans="1:9" ht="12" hidden="1" customHeight="1" outlineLevel="1" x14ac:dyDescent="0.2">
      <c r="A806" s="31" t="s">
        <v>3126</v>
      </c>
      <c r="B806" s="38" t="s">
        <v>2611</v>
      </c>
      <c r="C806" s="39" t="s">
        <v>191</v>
      </c>
      <c r="D806" s="219"/>
      <c r="E806" s="40">
        <v>0.52</v>
      </c>
      <c r="F806" s="40" t="s">
        <v>659</v>
      </c>
      <c r="G806" s="166">
        <f t="shared" si="89"/>
        <v>19.760000000000002</v>
      </c>
      <c r="H806" s="166">
        <f t="shared" si="90"/>
        <v>25.688000000000002</v>
      </c>
      <c r="I806" s="256">
        <f t="shared" si="91"/>
        <v>0</v>
      </c>
    </row>
    <row r="807" spans="1:9" ht="12" hidden="1" customHeight="1" outlineLevel="1" x14ac:dyDescent="0.2">
      <c r="A807" s="31" t="s">
        <v>3127</v>
      </c>
      <c r="B807" s="38" t="s">
        <v>1886</v>
      </c>
      <c r="C807" s="39" t="s">
        <v>192</v>
      </c>
      <c r="D807" s="219"/>
      <c r="E807" s="40">
        <v>0.67</v>
      </c>
      <c r="F807" s="40" t="s">
        <v>659</v>
      </c>
      <c r="G807" s="166">
        <f t="shared" si="89"/>
        <v>25.46</v>
      </c>
      <c r="H807" s="166">
        <f t="shared" si="90"/>
        <v>33.097999999999999</v>
      </c>
      <c r="I807" s="256">
        <f t="shared" si="91"/>
        <v>0</v>
      </c>
    </row>
    <row r="808" spans="1:9" ht="12" hidden="1" customHeight="1" outlineLevel="1" x14ac:dyDescent="0.2">
      <c r="A808" s="31" t="s">
        <v>3127</v>
      </c>
      <c r="B808" s="38" t="s">
        <v>1887</v>
      </c>
      <c r="C808" s="39" t="s">
        <v>193</v>
      </c>
      <c r="D808" s="219"/>
      <c r="E808" s="40">
        <v>0.47</v>
      </c>
      <c r="F808" s="40" t="s">
        <v>659</v>
      </c>
      <c r="G808" s="166">
        <f t="shared" si="89"/>
        <v>17.86</v>
      </c>
      <c r="H808" s="166">
        <f t="shared" si="90"/>
        <v>23.218</v>
      </c>
      <c r="I808" s="256">
        <f t="shared" si="91"/>
        <v>0</v>
      </c>
    </row>
    <row r="809" spans="1:9" ht="12" hidden="1" customHeight="1" outlineLevel="1" x14ac:dyDescent="0.2">
      <c r="A809" s="31" t="s">
        <v>3127</v>
      </c>
      <c r="B809" s="38" t="s">
        <v>1888</v>
      </c>
      <c r="C809" s="39" t="s">
        <v>194</v>
      </c>
      <c r="D809" s="219"/>
      <c r="E809" s="40">
        <v>0.79</v>
      </c>
      <c r="F809" s="40" t="s">
        <v>659</v>
      </c>
      <c r="G809" s="166">
        <f t="shared" si="89"/>
        <v>30.020000000000003</v>
      </c>
      <c r="H809" s="166">
        <f t="shared" si="90"/>
        <v>39.026000000000003</v>
      </c>
      <c r="I809" s="256">
        <f t="shared" si="91"/>
        <v>0</v>
      </c>
    </row>
    <row r="810" spans="1:9" ht="12" hidden="1" customHeight="1" outlineLevel="1" x14ac:dyDescent="0.2">
      <c r="A810" s="31" t="s">
        <v>3128</v>
      </c>
      <c r="B810" s="38" t="s">
        <v>1889</v>
      </c>
      <c r="C810" s="39" t="s">
        <v>195</v>
      </c>
      <c r="D810" s="219"/>
      <c r="E810" s="40">
        <v>0.79</v>
      </c>
      <c r="F810" s="40" t="s">
        <v>659</v>
      </c>
      <c r="G810" s="166">
        <f t="shared" si="89"/>
        <v>30.020000000000003</v>
      </c>
      <c r="H810" s="166">
        <f t="shared" si="90"/>
        <v>39.026000000000003</v>
      </c>
      <c r="I810" s="256">
        <f t="shared" si="91"/>
        <v>0</v>
      </c>
    </row>
    <row r="811" spans="1:9" ht="12" hidden="1" customHeight="1" outlineLevel="1" x14ac:dyDescent="0.2">
      <c r="A811" s="31" t="s">
        <v>3128</v>
      </c>
      <c r="B811" s="38" t="s">
        <v>1890</v>
      </c>
      <c r="C811" s="39" t="s">
        <v>1891</v>
      </c>
      <c r="D811" s="219"/>
      <c r="E811" s="40">
        <v>0.79</v>
      </c>
      <c r="F811" s="40" t="s">
        <v>659</v>
      </c>
      <c r="G811" s="166">
        <f t="shared" si="89"/>
        <v>30.020000000000003</v>
      </c>
      <c r="H811" s="166">
        <f t="shared" si="90"/>
        <v>39.026000000000003</v>
      </c>
      <c r="I811" s="256">
        <f t="shared" si="91"/>
        <v>0</v>
      </c>
    </row>
    <row r="812" spans="1:9" ht="12" hidden="1" customHeight="1" outlineLevel="1" x14ac:dyDescent="0.2">
      <c r="A812" s="31" t="s">
        <v>3128</v>
      </c>
      <c r="B812" s="38" t="s">
        <v>1892</v>
      </c>
      <c r="C812" s="39" t="s">
        <v>3188</v>
      </c>
      <c r="D812" s="219"/>
      <c r="E812" s="40">
        <v>0.89</v>
      </c>
      <c r="F812" s="40" t="s">
        <v>659</v>
      </c>
      <c r="G812" s="166">
        <f t="shared" si="89"/>
        <v>33.82</v>
      </c>
      <c r="H812" s="166">
        <f t="shared" si="90"/>
        <v>43.966000000000001</v>
      </c>
      <c r="I812" s="256">
        <f t="shared" si="91"/>
        <v>0</v>
      </c>
    </row>
    <row r="813" spans="1:9" ht="12" hidden="1" customHeight="1" outlineLevel="1" x14ac:dyDescent="0.2">
      <c r="A813" s="31" t="s">
        <v>3128</v>
      </c>
      <c r="B813" s="38" t="s">
        <v>1893</v>
      </c>
      <c r="C813" s="39" t="s">
        <v>3189</v>
      </c>
      <c r="D813" s="219"/>
      <c r="E813" s="40">
        <v>0.89</v>
      </c>
      <c r="F813" s="40" t="s">
        <v>659</v>
      </c>
      <c r="G813" s="166">
        <f t="shared" si="89"/>
        <v>33.82</v>
      </c>
      <c r="H813" s="166">
        <f t="shared" si="90"/>
        <v>43.966000000000001</v>
      </c>
      <c r="I813" s="256">
        <f t="shared" si="91"/>
        <v>0</v>
      </c>
    </row>
    <row r="814" spans="1:9" ht="12" hidden="1" customHeight="1" outlineLevel="1" x14ac:dyDescent="0.2">
      <c r="A814" s="31" t="s">
        <v>3129</v>
      </c>
      <c r="B814" s="38" t="s">
        <v>1894</v>
      </c>
      <c r="C814" s="39" t="s">
        <v>4545</v>
      </c>
      <c r="D814" s="219"/>
      <c r="E814" s="40">
        <v>0.89</v>
      </c>
      <c r="F814" s="40" t="s">
        <v>659</v>
      </c>
      <c r="G814" s="166">
        <f t="shared" si="89"/>
        <v>33.82</v>
      </c>
      <c r="H814" s="166">
        <f t="shared" si="90"/>
        <v>43.966000000000001</v>
      </c>
      <c r="I814" s="256">
        <f t="shared" si="91"/>
        <v>0</v>
      </c>
    </row>
    <row r="815" spans="1:9" ht="12" hidden="1" customHeight="1" outlineLevel="1" x14ac:dyDescent="0.2">
      <c r="A815" s="31" t="s">
        <v>3129</v>
      </c>
      <c r="B815" s="38" t="s">
        <v>1895</v>
      </c>
      <c r="C815" s="39" t="s">
        <v>4546</v>
      </c>
      <c r="D815" s="219"/>
      <c r="E815" s="40">
        <v>1.33</v>
      </c>
      <c r="F815" s="40" t="s">
        <v>659</v>
      </c>
      <c r="G815" s="166">
        <f t="shared" si="89"/>
        <v>50.540000000000006</v>
      </c>
      <c r="H815" s="166">
        <f t="shared" si="90"/>
        <v>65.702000000000012</v>
      </c>
      <c r="I815" s="256">
        <f t="shared" si="91"/>
        <v>0</v>
      </c>
    </row>
    <row r="816" spans="1:9" ht="12" hidden="1" customHeight="1" outlineLevel="1" x14ac:dyDescent="0.2">
      <c r="A816" s="31" t="s">
        <v>3129</v>
      </c>
      <c r="B816" s="38" t="s">
        <v>1896</v>
      </c>
      <c r="C816" s="39" t="s">
        <v>4547</v>
      </c>
      <c r="D816" s="219"/>
      <c r="E816" s="40">
        <v>1.33</v>
      </c>
      <c r="F816" s="40" t="s">
        <v>659</v>
      </c>
      <c r="G816" s="166">
        <f t="shared" si="89"/>
        <v>50.540000000000006</v>
      </c>
      <c r="H816" s="166">
        <f t="shared" si="90"/>
        <v>65.702000000000012</v>
      </c>
      <c r="I816" s="256">
        <f t="shared" si="91"/>
        <v>0</v>
      </c>
    </row>
    <row r="817" spans="1:9" ht="12" hidden="1" customHeight="1" outlineLevel="1" x14ac:dyDescent="0.2">
      <c r="A817" s="31" t="s">
        <v>3129</v>
      </c>
      <c r="B817" s="38" t="s">
        <v>1897</v>
      </c>
      <c r="C817" s="41" t="s">
        <v>1898</v>
      </c>
      <c r="D817" s="121"/>
      <c r="E817" s="40">
        <v>0.28999999999999998</v>
      </c>
      <c r="F817" s="40" t="s">
        <v>659</v>
      </c>
      <c r="G817" s="166">
        <f t="shared" si="89"/>
        <v>11.02</v>
      </c>
      <c r="H817" s="166">
        <f t="shared" si="90"/>
        <v>14.326000000000001</v>
      </c>
      <c r="I817" s="256">
        <f t="shared" si="91"/>
        <v>0</v>
      </c>
    </row>
    <row r="818" spans="1:9" ht="12" hidden="1" customHeight="1" outlineLevel="1" x14ac:dyDescent="0.2">
      <c r="A818" s="31" t="s">
        <v>3129</v>
      </c>
      <c r="B818" s="38" t="s">
        <v>1899</v>
      </c>
      <c r="C818" s="41" t="s">
        <v>3130</v>
      </c>
      <c r="D818" s="121"/>
      <c r="E818" s="40">
        <v>0.37</v>
      </c>
      <c r="F818" s="40" t="s">
        <v>659</v>
      </c>
      <c r="G818" s="166">
        <f t="shared" si="89"/>
        <v>14.06</v>
      </c>
      <c r="H818" s="166">
        <f t="shared" si="90"/>
        <v>18.278000000000002</v>
      </c>
      <c r="I818" s="256">
        <f t="shared" si="91"/>
        <v>0</v>
      </c>
    </row>
    <row r="819" spans="1:9" ht="12" hidden="1" customHeight="1" outlineLevel="1" x14ac:dyDescent="0.2">
      <c r="A819" s="31" t="s">
        <v>3129</v>
      </c>
      <c r="B819" s="38" t="s">
        <v>1900</v>
      </c>
      <c r="C819" s="41" t="s">
        <v>1901</v>
      </c>
      <c r="D819" s="121"/>
      <c r="E819" s="40">
        <v>0.35</v>
      </c>
      <c r="F819" s="40" t="s">
        <v>659</v>
      </c>
      <c r="G819" s="166">
        <f t="shared" si="89"/>
        <v>13.299999999999999</v>
      </c>
      <c r="H819" s="166">
        <f t="shared" si="90"/>
        <v>17.29</v>
      </c>
      <c r="I819" s="256">
        <f t="shared" si="91"/>
        <v>0</v>
      </c>
    </row>
    <row r="820" spans="1:9" ht="12" hidden="1" customHeight="1" outlineLevel="1" x14ac:dyDescent="0.2">
      <c r="A820" s="31" t="s">
        <v>3129</v>
      </c>
      <c r="B820" s="38" t="s">
        <v>1902</v>
      </c>
      <c r="C820" s="41" t="s">
        <v>3131</v>
      </c>
      <c r="D820" s="121"/>
      <c r="E820" s="40">
        <v>0.35</v>
      </c>
      <c r="F820" s="40" t="s">
        <v>659</v>
      </c>
      <c r="G820" s="166">
        <f t="shared" si="89"/>
        <v>13.299999999999999</v>
      </c>
      <c r="H820" s="166">
        <f t="shared" si="90"/>
        <v>17.29</v>
      </c>
      <c r="I820" s="256">
        <f t="shared" si="91"/>
        <v>0</v>
      </c>
    </row>
    <row r="821" spans="1:9" ht="12" hidden="1" customHeight="1" outlineLevel="1" x14ac:dyDescent="0.2">
      <c r="A821" s="31" t="s">
        <v>3129</v>
      </c>
      <c r="B821" s="38" t="s">
        <v>1903</v>
      </c>
      <c r="C821" s="41" t="s">
        <v>1904</v>
      </c>
      <c r="D821" s="121"/>
      <c r="E821" s="42">
        <v>7.0000000000000007E-2</v>
      </c>
      <c r="F821" s="40" t="s">
        <v>659</v>
      </c>
      <c r="G821" s="166">
        <f t="shared" si="89"/>
        <v>2.66</v>
      </c>
      <c r="H821" s="166">
        <f t="shared" si="90"/>
        <v>3.4580000000000002</v>
      </c>
      <c r="I821" s="256">
        <f t="shared" si="91"/>
        <v>0</v>
      </c>
    </row>
    <row r="822" spans="1:9" ht="12" hidden="1" customHeight="1" outlineLevel="1" x14ac:dyDescent="0.2">
      <c r="A822" s="31" t="s">
        <v>3132</v>
      </c>
      <c r="B822" s="38" t="s">
        <v>1905</v>
      </c>
      <c r="C822" s="39" t="s">
        <v>4548</v>
      </c>
      <c r="D822" s="219"/>
      <c r="E822" s="40">
        <v>3.74</v>
      </c>
      <c r="F822" s="40" t="s">
        <v>659</v>
      </c>
      <c r="G822" s="166">
        <f t="shared" si="89"/>
        <v>142.12</v>
      </c>
      <c r="H822" s="166">
        <f t="shared" si="90"/>
        <v>184.756</v>
      </c>
      <c r="I822" s="256">
        <f t="shared" si="91"/>
        <v>0</v>
      </c>
    </row>
    <row r="823" spans="1:9" ht="12" hidden="1" customHeight="1" outlineLevel="1" x14ac:dyDescent="0.2">
      <c r="A823" s="31" t="s">
        <v>3132</v>
      </c>
      <c r="B823" s="38" t="s">
        <v>1906</v>
      </c>
      <c r="C823" s="39" t="s">
        <v>4549</v>
      </c>
      <c r="D823" s="219"/>
      <c r="E823" s="40">
        <v>3.74</v>
      </c>
      <c r="F823" s="40" t="s">
        <v>659</v>
      </c>
      <c r="G823" s="166">
        <f t="shared" si="89"/>
        <v>142.12</v>
      </c>
      <c r="H823" s="166">
        <f t="shared" si="90"/>
        <v>184.756</v>
      </c>
      <c r="I823" s="256">
        <f t="shared" si="91"/>
        <v>0</v>
      </c>
    </row>
    <row r="824" spans="1:9" ht="12" hidden="1" customHeight="1" outlineLevel="1" x14ac:dyDescent="0.2">
      <c r="A824" s="31" t="s">
        <v>3132</v>
      </c>
      <c r="B824" s="38" t="s">
        <v>1907</v>
      </c>
      <c r="C824" s="39" t="s">
        <v>4550</v>
      </c>
      <c r="D824" s="219"/>
      <c r="E824" s="40">
        <v>3.74</v>
      </c>
      <c r="F824" s="40" t="s">
        <v>659</v>
      </c>
      <c r="G824" s="166">
        <f t="shared" si="89"/>
        <v>142.12</v>
      </c>
      <c r="H824" s="166">
        <f t="shared" si="90"/>
        <v>184.756</v>
      </c>
      <c r="I824" s="256">
        <f t="shared" si="91"/>
        <v>0</v>
      </c>
    </row>
    <row r="825" spans="1:9" ht="12" hidden="1" customHeight="1" outlineLevel="1" x14ac:dyDescent="0.2">
      <c r="A825" s="31" t="s">
        <v>3132</v>
      </c>
      <c r="B825" s="38" t="s">
        <v>1908</v>
      </c>
      <c r="C825" s="39" t="s">
        <v>4551</v>
      </c>
      <c r="D825" s="219"/>
      <c r="E825" s="40">
        <v>3.74</v>
      </c>
      <c r="F825" s="40" t="s">
        <v>659</v>
      </c>
      <c r="G825" s="166">
        <f t="shared" si="89"/>
        <v>142.12</v>
      </c>
      <c r="H825" s="166">
        <f t="shared" si="90"/>
        <v>184.756</v>
      </c>
      <c r="I825" s="256">
        <f t="shared" si="91"/>
        <v>0</v>
      </c>
    </row>
    <row r="826" spans="1:9" ht="12" hidden="1" customHeight="1" outlineLevel="1" x14ac:dyDescent="0.2">
      <c r="A826" s="31" t="s">
        <v>3132</v>
      </c>
      <c r="B826" s="38" t="s">
        <v>2959</v>
      </c>
      <c r="C826" s="62" t="s">
        <v>1909</v>
      </c>
      <c r="D826" s="229"/>
      <c r="E826" s="40">
        <v>0.02</v>
      </c>
      <c r="F826" s="40" t="s">
        <v>659</v>
      </c>
      <c r="G826" s="166">
        <f t="shared" si="89"/>
        <v>0.76</v>
      </c>
      <c r="H826" s="166">
        <f t="shared" si="90"/>
        <v>0.9880000000000001</v>
      </c>
      <c r="I826" s="256">
        <f t="shared" si="91"/>
        <v>0</v>
      </c>
    </row>
    <row r="827" spans="1:9" ht="12" customHeight="1" collapsed="1" x14ac:dyDescent="0.25">
      <c r="A827" s="125" t="s">
        <v>1910</v>
      </c>
      <c r="B827" s="129"/>
      <c r="C827" s="138"/>
      <c r="D827" s="206"/>
      <c r="E827" s="180"/>
      <c r="F827" s="180"/>
    </row>
    <row r="828" spans="1:9" ht="12" hidden="1" customHeight="1" outlineLevel="1" x14ac:dyDescent="0.2">
      <c r="A828" s="31" t="s">
        <v>4120</v>
      </c>
      <c r="B828" s="38" t="s">
        <v>1911</v>
      </c>
      <c r="C828" s="39" t="s">
        <v>1912</v>
      </c>
      <c r="D828" s="219"/>
      <c r="E828" s="40">
        <v>0.18</v>
      </c>
      <c r="F828" s="40" t="s">
        <v>659</v>
      </c>
      <c r="G828" s="166">
        <f t="shared" ref="G828:G846" si="92">E828*$G$1</f>
        <v>6.84</v>
      </c>
      <c r="H828" s="166">
        <f t="shared" ref="H828:H846" si="93">G828*($H$1+1)</f>
        <v>8.8919999999999995</v>
      </c>
      <c r="I828" s="256">
        <f t="shared" ref="I828:I846" si="94">D828*H828</f>
        <v>0</v>
      </c>
    </row>
    <row r="829" spans="1:9" ht="12" hidden="1" customHeight="1" outlineLevel="1" x14ac:dyDescent="0.2">
      <c r="A829" s="31" t="s">
        <v>4120</v>
      </c>
      <c r="B829" s="38" t="s">
        <v>1913</v>
      </c>
      <c r="C829" s="39" t="s">
        <v>1914</v>
      </c>
      <c r="D829" s="219"/>
      <c r="E829" s="40">
        <v>0.2</v>
      </c>
      <c r="F829" s="40" t="s">
        <v>659</v>
      </c>
      <c r="G829" s="166">
        <f t="shared" si="92"/>
        <v>7.6000000000000005</v>
      </c>
      <c r="H829" s="166">
        <f t="shared" si="93"/>
        <v>9.8800000000000008</v>
      </c>
      <c r="I829" s="256">
        <f t="shared" si="94"/>
        <v>0</v>
      </c>
    </row>
    <row r="830" spans="1:9" ht="12" hidden="1" customHeight="1" outlineLevel="1" x14ac:dyDescent="0.2">
      <c r="A830" s="31" t="s">
        <v>4120</v>
      </c>
      <c r="B830" s="38" t="s">
        <v>1949</v>
      </c>
      <c r="C830" s="39" t="s">
        <v>1950</v>
      </c>
      <c r="D830" s="219"/>
      <c r="E830" s="40">
        <v>0.1</v>
      </c>
      <c r="F830" s="40" t="s">
        <v>659</v>
      </c>
      <c r="G830" s="166">
        <f t="shared" si="92"/>
        <v>3.8000000000000003</v>
      </c>
      <c r="H830" s="166">
        <f t="shared" si="93"/>
        <v>4.9400000000000004</v>
      </c>
      <c r="I830" s="256">
        <f t="shared" si="94"/>
        <v>0</v>
      </c>
    </row>
    <row r="831" spans="1:9" ht="12" hidden="1" customHeight="1" outlineLevel="1" x14ac:dyDescent="0.2">
      <c r="A831" s="31" t="s">
        <v>4120</v>
      </c>
      <c r="B831" s="38" t="s">
        <v>1951</v>
      </c>
      <c r="C831" s="39" t="s">
        <v>1952</v>
      </c>
      <c r="D831" s="219"/>
      <c r="E831" s="40">
        <v>0.12</v>
      </c>
      <c r="F831" s="40" t="s">
        <v>659</v>
      </c>
      <c r="G831" s="166">
        <f t="shared" si="92"/>
        <v>4.5599999999999996</v>
      </c>
      <c r="H831" s="166">
        <f t="shared" si="93"/>
        <v>5.9279999999999999</v>
      </c>
      <c r="I831" s="256">
        <f t="shared" si="94"/>
        <v>0</v>
      </c>
    </row>
    <row r="832" spans="1:9" ht="12" hidden="1" customHeight="1" outlineLevel="1" x14ac:dyDescent="0.2">
      <c r="A832" s="31" t="s">
        <v>4121</v>
      </c>
      <c r="B832" s="38" t="s">
        <v>1953</v>
      </c>
      <c r="C832" s="62" t="s">
        <v>1954</v>
      </c>
      <c r="D832" s="229"/>
      <c r="E832" s="40">
        <v>0.08</v>
      </c>
      <c r="F832" s="40" t="s">
        <v>659</v>
      </c>
      <c r="G832" s="166">
        <f t="shared" si="92"/>
        <v>3.04</v>
      </c>
      <c r="H832" s="166">
        <f t="shared" si="93"/>
        <v>3.9520000000000004</v>
      </c>
      <c r="I832" s="256">
        <f t="shared" si="94"/>
        <v>0</v>
      </c>
    </row>
    <row r="833" spans="1:9" ht="12" hidden="1" customHeight="1" outlineLevel="1" x14ac:dyDescent="0.2">
      <c r="A833" s="31" t="s">
        <v>4121</v>
      </c>
      <c r="B833" s="38" t="s">
        <v>1955</v>
      </c>
      <c r="C833" s="62" t="s">
        <v>1956</v>
      </c>
      <c r="D833" s="229"/>
      <c r="E833" s="40">
        <v>0.09</v>
      </c>
      <c r="F833" s="40" t="s">
        <v>659</v>
      </c>
      <c r="G833" s="166">
        <f t="shared" si="92"/>
        <v>3.42</v>
      </c>
      <c r="H833" s="166">
        <f t="shared" si="93"/>
        <v>4.4459999999999997</v>
      </c>
      <c r="I833" s="256">
        <f t="shared" si="94"/>
        <v>0</v>
      </c>
    </row>
    <row r="834" spans="1:9" ht="12" hidden="1" customHeight="1" outlineLevel="1" x14ac:dyDescent="0.2">
      <c r="A834" s="31" t="s">
        <v>4121</v>
      </c>
      <c r="B834" s="38" t="s">
        <v>1957</v>
      </c>
      <c r="C834" s="62" t="s">
        <v>1958</v>
      </c>
      <c r="D834" s="229"/>
      <c r="E834" s="40">
        <v>0.09</v>
      </c>
      <c r="F834" s="40" t="s">
        <v>659</v>
      </c>
      <c r="G834" s="166">
        <f t="shared" si="92"/>
        <v>3.42</v>
      </c>
      <c r="H834" s="166">
        <f t="shared" si="93"/>
        <v>4.4459999999999997</v>
      </c>
      <c r="I834" s="256">
        <f t="shared" si="94"/>
        <v>0</v>
      </c>
    </row>
    <row r="835" spans="1:9" ht="12" hidden="1" customHeight="1" outlineLevel="1" x14ac:dyDescent="0.2">
      <c r="A835" s="31" t="s">
        <v>4121</v>
      </c>
      <c r="B835" s="38" t="s">
        <v>1959</v>
      </c>
      <c r="C835" s="62" t="s">
        <v>1960</v>
      </c>
      <c r="D835" s="229"/>
      <c r="E835" s="40">
        <v>0.12</v>
      </c>
      <c r="F835" s="40" t="s">
        <v>659</v>
      </c>
      <c r="G835" s="166">
        <f t="shared" si="92"/>
        <v>4.5599999999999996</v>
      </c>
      <c r="H835" s="166">
        <f t="shared" si="93"/>
        <v>5.9279999999999999</v>
      </c>
      <c r="I835" s="256">
        <f t="shared" si="94"/>
        <v>0</v>
      </c>
    </row>
    <row r="836" spans="1:9" ht="12" hidden="1" customHeight="1" outlineLevel="1" x14ac:dyDescent="0.2">
      <c r="A836" s="31" t="s">
        <v>4121</v>
      </c>
      <c r="B836" s="38" t="s">
        <v>1961</v>
      </c>
      <c r="C836" s="62" t="s">
        <v>1962</v>
      </c>
      <c r="D836" s="229"/>
      <c r="E836" s="40">
        <v>0.14000000000000001</v>
      </c>
      <c r="F836" s="40" t="s">
        <v>659</v>
      </c>
      <c r="G836" s="166">
        <f t="shared" si="92"/>
        <v>5.32</v>
      </c>
      <c r="H836" s="166">
        <f t="shared" si="93"/>
        <v>6.9160000000000004</v>
      </c>
      <c r="I836" s="256">
        <f t="shared" si="94"/>
        <v>0</v>
      </c>
    </row>
    <row r="837" spans="1:9" ht="12" hidden="1" customHeight="1" outlineLevel="1" x14ac:dyDescent="0.2">
      <c r="A837" s="31" t="s">
        <v>4121</v>
      </c>
      <c r="B837" s="38" t="s">
        <v>1963</v>
      </c>
      <c r="C837" s="62" t="s">
        <v>1964</v>
      </c>
      <c r="D837" s="229"/>
      <c r="E837" s="40">
        <v>0.14000000000000001</v>
      </c>
      <c r="F837" s="40" t="s">
        <v>659</v>
      </c>
      <c r="G837" s="166">
        <f t="shared" si="92"/>
        <v>5.32</v>
      </c>
      <c r="H837" s="166">
        <f t="shared" si="93"/>
        <v>6.9160000000000004</v>
      </c>
      <c r="I837" s="256">
        <f t="shared" si="94"/>
        <v>0</v>
      </c>
    </row>
    <row r="838" spans="1:9" ht="12" hidden="1" customHeight="1" outlineLevel="1" x14ac:dyDescent="0.2">
      <c r="A838" s="31" t="s">
        <v>4121</v>
      </c>
      <c r="B838" s="38" t="s">
        <v>1965</v>
      </c>
      <c r="C838" s="62" t="s">
        <v>4552</v>
      </c>
      <c r="D838" s="229"/>
      <c r="E838" s="40">
        <v>0.68</v>
      </c>
      <c r="F838" s="40" t="s">
        <v>659</v>
      </c>
      <c r="G838" s="166">
        <f t="shared" si="92"/>
        <v>25.840000000000003</v>
      </c>
      <c r="H838" s="166">
        <f t="shared" si="93"/>
        <v>33.592000000000006</v>
      </c>
      <c r="I838" s="256">
        <f t="shared" si="94"/>
        <v>0</v>
      </c>
    </row>
    <row r="839" spans="1:9" ht="12" hidden="1" customHeight="1" outlineLevel="1" x14ac:dyDescent="0.2">
      <c r="A839" s="31" t="s">
        <v>4122</v>
      </c>
      <c r="B839" s="38" t="s">
        <v>1966</v>
      </c>
      <c r="C839" s="62" t="s">
        <v>1967</v>
      </c>
      <c r="D839" s="229"/>
      <c r="E839" s="40">
        <v>0.46</v>
      </c>
      <c r="F839" s="40" t="s">
        <v>659</v>
      </c>
      <c r="G839" s="166">
        <f t="shared" si="92"/>
        <v>17.48</v>
      </c>
      <c r="H839" s="166">
        <f t="shared" si="93"/>
        <v>22.724</v>
      </c>
      <c r="I839" s="256">
        <f t="shared" si="94"/>
        <v>0</v>
      </c>
    </row>
    <row r="840" spans="1:9" ht="12" hidden="1" customHeight="1" outlineLevel="1" x14ac:dyDescent="0.2">
      <c r="A840" s="31" t="s">
        <v>4122</v>
      </c>
      <c r="B840" s="38" t="s">
        <v>3101</v>
      </c>
      <c r="C840" s="62" t="s">
        <v>3141</v>
      </c>
      <c r="D840" s="229"/>
      <c r="E840" s="40">
        <v>0.46</v>
      </c>
      <c r="F840" s="40" t="s">
        <v>659</v>
      </c>
      <c r="G840" s="166">
        <f t="shared" si="92"/>
        <v>17.48</v>
      </c>
      <c r="H840" s="166">
        <f t="shared" si="93"/>
        <v>22.724</v>
      </c>
      <c r="I840" s="256">
        <f t="shared" si="94"/>
        <v>0</v>
      </c>
    </row>
    <row r="841" spans="1:9" ht="12" hidden="1" customHeight="1" outlineLevel="1" x14ac:dyDescent="0.2">
      <c r="A841" s="31" t="s">
        <v>4122</v>
      </c>
      <c r="B841" s="38" t="s">
        <v>1968</v>
      </c>
      <c r="C841" s="62" t="s">
        <v>1969</v>
      </c>
      <c r="D841" s="229"/>
      <c r="E841" s="40">
        <v>0.38</v>
      </c>
      <c r="F841" s="40" t="s">
        <v>659</v>
      </c>
      <c r="G841" s="166">
        <f t="shared" si="92"/>
        <v>14.44</v>
      </c>
      <c r="H841" s="166">
        <f t="shared" si="93"/>
        <v>18.771999999999998</v>
      </c>
      <c r="I841" s="256">
        <f t="shared" si="94"/>
        <v>0</v>
      </c>
    </row>
    <row r="842" spans="1:9" ht="12" hidden="1" customHeight="1" outlineLevel="1" x14ac:dyDescent="0.2">
      <c r="A842" s="31" t="s">
        <v>4122</v>
      </c>
      <c r="B842" s="38" t="s">
        <v>1970</v>
      </c>
      <c r="C842" s="62" t="s">
        <v>2361</v>
      </c>
      <c r="D842" s="229"/>
      <c r="E842" s="40">
        <v>0.38</v>
      </c>
      <c r="F842" s="40" t="s">
        <v>659</v>
      </c>
      <c r="G842" s="166">
        <f t="shared" si="92"/>
        <v>14.44</v>
      </c>
      <c r="H842" s="166">
        <f t="shared" si="93"/>
        <v>18.771999999999998</v>
      </c>
      <c r="I842" s="256">
        <f t="shared" si="94"/>
        <v>0</v>
      </c>
    </row>
    <row r="843" spans="1:9" ht="12" hidden="1" customHeight="1" outlineLevel="1" x14ac:dyDescent="0.2">
      <c r="A843" s="31" t="s">
        <v>4122</v>
      </c>
      <c r="B843" s="38" t="s">
        <v>2362</v>
      </c>
      <c r="C843" s="62" t="s">
        <v>2664</v>
      </c>
      <c r="D843" s="229"/>
      <c r="E843" s="40">
        <v>0.39</v>
      </c>
      <c r="F843" s="40" t="s">
        <v>659</v>
      </c>
      <c r="G843" s="166">
        <f t="shared" si="92"/>
        <v>14.82</v>
      </c>
      <c r="H843" s="166">
        <f t="shared" si="93"/>
        <v>19.266000000000002</v>
      </c>
      <c r="I843" s="256">
        <f t="shared" si="94"/>
        <v>0</v>
      </c>
    </row>
    <row r="844" spans="1:9" ht="12" hidden="1" customHeight="1" outlineLevel="1" x14ac:dyDescent="0.2">
      <c r="A844" s="31" t="s">
        <v>3142</v>
      </c>
      <c r="B844" s="38" t="s">
        <v>3143</v>
      </c>
      <c r="C844" s="62" t="s">
        <v>3144</v>
      </c>
      <c r="D844" s="229"/>
      <c r="E844" s="40">
        <v>0.22</v>
      </c>
      <c r="F844" s="40" t="s">
        <v>659</v>
      </c>
      <c r="G844" s="166">
        <f t="shared" si="92"/>
        <v>8.36</v>
      </c>
      <c r="H844" s="166">
        <f t="shared" si="93"/>
        <v>10.868</v>
      </c>
      <c r="I844" s="256">
        <f t="shared" si="94"/>
        <v>0</v>
      </c>
    </row>
    <row r="845" spans="1:9" ht="12" hidden="1" customHeight="1" outlineLevel="1" x14ac:dyDescent="0.2">
      <c r="A845" s="31" t="s">
        <v>3142</v>
      </c>
      <c r="B845" s="38" t="s">
        <v>2667</v>
      </c>
      <c r="C845" s="62" t="s">
        <v>3145</v>
      </c>
      <c r="D845" s="229"/>
      <c r="E845" s="40">
        <v>0.04</v>
      </c>
      <c r="F845" s="40" t="s">
        <v>659</v>
      </c>
      <c r="G845" s="166">
        <f t="shared" si="92"/>
        <v>1.52</v>
      </c>
      <c r="H845" s="166">
        <f t="shared" si="93"/>
        <v>1.9760000000000002</v>
      </c>
      <c r="I845" s="256">
        <f t="shared" si="94"/>
        <v>0</v>
      </c>
    </row>
    <row r="846" spans="1:9" ht="12" hidden="1" customHeight="1" outlineLevel="1" x14ac:dyDescent="0.2">
      <c r="A846" s="31" t="s">
        <v>3142</v>
      </c>
      <c r="B846" s="38" t="s">
        <v>2665</v>
      </c>
      <c r="C846" s="62" t="s">
        <v>2666</v>
      </c>
      <c r="D846" s="229"/>
      <c r="E846" s="40">
        <v>0.04</v>
      </c>
      <c r="F846" s="40" t="s">
        <v>659</v>
      </c>
      <c r="G846" s="166">
        <f t="shared" si="92"/>
        <v>1.52</v>
      </c>
      <c r="H846" s="166">
        <f t="shared" si="93"/>
        <v>1.9760000000000002</v>
      </c>
      <c r="I846" s="256">
        <f t="shared" si="94"/>
        <v>0</v>
      </c>
    </row>
    <row r="847" spans="1:9" ht="12" customHeight="1" collapsed="1" x14ac:dyDescent="0.25">
      <c r="A847" s="125" t="s">
        <v>2668</v>
      </c>
      <c r="B847" s="129"/>
      <c r="C847" s="138"/>
      <c r="D847" s="206"/>
      <c r="E847" s="180"/>
      <c r="F847" s="180"/>
    </row>
    <row r="848" spans="1:9" ht="12" hidden="1" customHeight="1" outlineLevel="1" x14ac:dyDescent="0.2">
      <c r="A848" s="31" t="s">
        <v>3146</v>
      </c>
      <c r="B848" s="38">
        <v>2460</v>
      </c>
      <c r="C848" s="39" t="s">
        <v>2960</v>
      </c>
      <c r="D848" s="219"/>
      <c r="E848" s="40">
        <v>0.46</v>
      </c>
      <c r="F848" s="40" t="s">
        <v>659</v>
      </c>
      <c r="G848" s="166">
        <f t="shared" ref="G848:G859" si="95">E848*$G$1</f>
        <v>17.48</v>
      </c>
      <c r="H848" s="166">
        <f t="shared" ref="H848:H859" si="96">G848*($H$1+1)</f>
        <v>22.724</v>
      </c>
      <c r="I848" s="256">
        <f t="shared" ref="I848:I859" si="97">D848*H848</f>
        <v>0</v>
      </c>
    </row>
    <row r="849" spans="1:9" ht="12" hidden="1" customHeight="1" outlineLevel="1" x14ac:dyDescent="0.2">
      <c r="A849" s="31" t="s">
        <v>3146</v>
      </c>
      <c r="B849" s="38">
        <v>2462</v>
      </c>
      <c r="C849" s="39" t="s">
        <v>2669</v>
      </c>
      <c r="D849" s="219"/>
      <c r="E849" s="40">
        <v>0.36</v>
      </c>
      <c r="F849" s="40" t="s">
        <v>659</v>
      </c>
      <c r="G849" s="166">
        <f t="shared" si="95"/>
        <v>13.68</v>
      </c>
      <c r="H849" s="166">
        <f t="shared" si="96"/>
        <v>17.783999999999999</v>
      </c>
      <c r="I849" s="256">
        <f t="shared" si="97"/>
        <v>0</v>
      </c>
    </row>
    <row r="850" spans="1:9" ht="12" hidden="1" customHeight="1" outlineLevel="1" x14ac:dyDescent="0.2">
      <c r="A850" s="31" t="s">
        <v>3146</v>
      </c>
      <c r="B850" s="38">
        <v>2462</v>
      </c>
      <c r="C850" s="39" t="s">
        <v>2670</v>
      </c>
      <c r="D850" s="219"/>
      <c r="E850" s="40">
        <v>0.36</v>
      </c>
      <c r="F850" s="40" t="s">
        <v>659</v>
      </c>
      <c r="G850" s="166">
        <f t="shared" si="95"/>
        <v>13.68</v>
      </c>
      <c r="H850" s="166">
        <f t="shared" si="96"/>
        <v>17.783999999999999</v>
      </c>
      <c r="I850" s="256">
        <f t="shared" si="97"/>
        <v>0</v>
      </c>
    </row>
    <row r="851" spans="1:9" ht="12" hidden="1" customHeight="1" outlineLevel="1" x14ac:dyDescent="0.2">
      <c r="A851" s="31" t="s">
        <v>3146</v>
      </c>
      <c r="B851" s="38" t="s">
        <v>2961</v>
      </c>
      <c r="C851" s="39" t="s">
        <v>4553</v>
      </c>
      <c r="D851" s="219"/>
      <c r="E851" s="40">
        <v>4.5999999999999996</v>
      </c>
      <c r="F851" s="40" t="s">
        <v>659</v>
      </c>
      <c r="G851" s="166">
        <f t="shared" si="95"/>
        <v>174.79999999999998</v>
      </c>
      <c r="H851" s="166">
        <f t="shared" si="96"/>
        <v>227.23999999999998</v>
      </c>
      <c r="I851" s="256">
        <f t="shared" si="97"/>
        <v>0</v>
      </c>
    </row>
    <row r="852" spans="1:9" ht="12" hidden="1" customHeight="1" outlineLevel="1" x14ac:dyDescent="0.2">
      <c r="A852" s="31" t="s">
        <v>3146</v>
      </c>
      <c r="B852" s="38" t="s">
        <v>2962</v>
      </c>
      <c r="C852" s="39" t="s">
        <v>4554</v>
      </c>
      <c r="D852" s="219"/>
      <c r="E852" s="40">
        <v>3.25</v>
      </c>
      <c r="F852" s="40" t="s">
        <v>659</v>
      </c>
      <c r="G852" s="166">
        <f t="shared" si="95"/>
        <v>123.5</v>
      </c>
      <c r="H852" s="166">
        <f t="shared" si="96"/>
        <v>160.55000000000001</v>
      </c>
      <c r="I852" s="256">
        <f t="shared" si="97"/>
        <v>0</v>
      </c>
    </row>
    <row r="853" spans="1:9" ht="12" hidden="1" customHeight="1" outlineLevel="1" x14ac:dyDescent="0.2">
      <c r="A853" s="31" t="s">
        <v>3147</v>
      </c>
      <c r="B853" s="38" t="s">
        <v>3029</v>
      </c>
      <c r="C853" s="39" t="s">
        <v>3030</v>
      </c>
      <c r="D853" s="219"/>
      <c r="E853" s="40">
        <v>1.55</v>
      </c>
      <c r="F853" s="40" t="s">
        <v>659</v>
      </c>
      <c r="G853" s="166">
        <f t="shared" si="95"/>
        <v>58.9</v>
      </c>
      <c r="H853" s="166">
        <f t="shared" si="96"/>
        <v>76.570000000000007</v>
      </c>
      <c r="I853" s="256">
        <f t="shared" si="97"/>
        <v>0</v>
      </c>
    </row>
    <row r="854" spans="1:9" ht="12" hidden="1" customHeight="1" outlineLevel="1" x14ac:dyDescent="0.2">
      <c r="A854" s="31" t="s">
        <v>3147</v>
      </c>
      <c r="B854" s="38" t="s">
        <v>3029</v>
      </c>
      <c r="C854" s="39" t="s">
        <v>3031</v>
      </c>
      <c r="D854" s="219"/>
      <c r="E854" s="40">
        <v>1.6</v>
      </c>
      <c r="F854" s="40" t="s">
        <v>659</v>
      </c>
      <c r="G854" s="166">
        <f t="shared" si="95"/>
        <v>60.800000000000004</v>
      </c>
      <c r="H854" s="166">
        <f t="shared" si="96"/>
        <v>79.040000000000006</v>
      </c>
      <c r="I854" s="256">
        <f t="shared" si="97"/>
        <v>0</v>
      </c>
    </row>
    <row r="855" spans="1:9" ht="12" hidden="1" customHeight="1" outlineLevel="1" x14ac:dyDescent="0.2">
      <c r="A855" s="31" t="s">
        <v>3147</v>
      </c>
      <c r="B855" s="38">
        <v>2022</v>
      </c>
      <c r="C855" s="39" t="s">
        <v>2963</v>
      </c>
      <c r="D855" s="219"/>
      <c r="E855" s="40">
        <v>2.2999999999999998</v>
      </c>
      <c r="F855" s="40" t="s">
        <v>659</v>
      </c>
      <c r="G855" s="166">
        <f t="shared" si="95"/>
        <v>87.399999999999991</v>
      </c>
      <c r="H855" s="166">
        <f t="shared" si="96"/>
        <v>113.61999999999999</v>
      </c>
      <c r="I855" s="256">
        <f t="shared" si="97"/>
        <v>0</v>
      </c>
    </row>
    <row r="856" spans="1:9" ht="12" hidden="1" customHeight="1" outlineLevel="1" x14ac:dyDescent="0.2">
      <c r="A856" s="31" t="s">
        <v>3147</v>
      </c>
      <c r="B856" s="38" t="s">
        <v>2964</v>
      </c>
      <c r="C856" s="39" t="s">
        <v>3148</v>
      </c>
      <c r="D856" s="219"/>
      <c r="E856" s="40">
        <v>0.8</v>
      </c>
      <c r="F856" s="40" t="s">
        <v>659</v>
      </c>
      <c r="G856" s="166">
        <f t="shared" si="95"/>
        <v>30.400000000000002</v>
      </c>
      <c r="H856" s="166">
        <f t="shared" si="96"/>
        <v>39.520000000000003</v>
      </c>
      <c r="I856" s="256">
        <f t="shared" si="97"/>
        <v>0</v>
      </c>
    </row>
    <row r="857" spans="1:9" ht="12" hidden="1" customHeight="1" outlineLevel="1" x14ac:dyDescent="0.2">
      <c r="A857" s="31" t="s">
        <v>3147</v>
      </c>
      <c r="B857" s="38" t="s">
        <v>2671</v>
      </c>
      <c r="C857" s="39" t="s">
        <v>2672</v>
      </c>
      <c r="D857" s="219"/>
      <c r="E857" s="40">
        <v>0.6</v>
      </c>
      <c r="F857" s="40" t="s">
        <v>659</v>
      </c>
      <c r="G857" s="166">
        <f t="shared" si="95"/>
        <v>22.8</v>
      </c>
      <c r="H857" s="166">
        <f t="shared" si="96"/>
        <v>29.64</v>
      </c>
      <c r="I857" s="256">
        <f t="shared" si="97"/>
        <v>0</v>
      </c>
    </row>
    <row r="858" spans="1:9" ht="12" hidden="1" customHeight="1" outlineLevel="1" x14ac:dyDescent="0.2">
      <c r="A858" s="31" t="s">
        <v>3149</v>
      </c>
      <c r="B858" s="38" t="s">
        <v>2965</v>
      </c>
      <c r="C858" s="39" t="s">
        <v>2966</v>
      </c>
      <c r="D858" s="219"/>
      <c r="E858" s="40">
        <v>0.82</v>
      </c>
      <c r="F858" s="40" t="s">
        <v>659</v>
      </c>
      <c r="G858" s="166">
        <f t="shared" si="95"/>
        <v>31.159999999999997</v>
      </c>
      <c r="H858" s="166">
        <f t="shared" si="96"/>
        <v>40.507999999999996</v>
      </c>
      <c r="I858" s="256">
        <f t="shared" si="97"/>
        <v>0</v>
      </c>
    </row>
    <row r="859" spans="1:9" ht="12" hidden="1" customHeight="1" outlineLevel="1" x14ac:dyDescent="0.2">
      <c r="A859" s="31" t="s">
        <v>3149</v>
      </c>
      <c r="B859" s="38" t="s">
        <v>2673</v>
      </c>
      <c r="C859" s="39" t="s">
        <v>2967</v>
      </c>
      <c r="D859" s="219"/>
      <c r="E859" s="40">
        <v>0.65</v>
      </c>
      <c r="F859" s="40" t="s">
        <v>659</v>
      </c>
      <c r="G859" s="166">
        <f t="shared" si="95"/>
        <v>24.7</v>
      </c>
      <c r="H859" s="166">
        <f t="shared" si="96"/>
        <v>32.11</v>
      </c>
      <c r="I859" s="256">
        <f t="shared" si="97"/>
        <v>0</v>
      </c>
    </row>
    <row r="860" spans="1:9" ht="12" customHeight="1" collapsed="1" x14ac:dyDescent="0.25">
      <c r="A860" s="125" t="s">
        <v>3150</v>
      </c>
      <c r="B860" s="129"/>
      <c r="C860" s="138"/>
      <c r="D860" s="206"/>
      <c r="E860" s="180"/>
      <c r="F860" s="180"/>
    </row>
    <row r="861" spans="1:9" ht="12" hidden="1" customHeight="1" outlineLevel="1" x14ac:dyDescent="0.2">
      <c r="A861" s="31" t="s">
        <v>3151</v>
      </c>
      <c r="B861" s="38" t="s">
        <v>3152</v>
      </c>
      <c r="C861" s="39" t="s">
        <v>4555</v>
      </c>
      <c r="D861" s="219"/>
      <c r="E861" s="40">
        <v>2.65</v>
      </c>
      <c r="F861" s="40" t="s">
        <v>659</v>
      </c>
      <c r="G861" s="166">
        <f t="shared" ref="G861:G871" si="98">E861*$G$1</f>
        <v>100.7</v>
      </c>
      <c r="H861" s="166">
        <f t="shared" ref="H861:H871" si="99">G861*($H$1+1)</f>
        <v>130.91</v>
      </c>
      <c r="I861" s="256">
        <f t="shared" ref="I861:I871" si="100">D861*H861</f>
        <v>0</v>
      </c>
    </row>
    <row r="862" spans="1:9" ht="12" hidden="1" customHeight="1" outlineLevel="1" x14ac:dyDescent="0.2">
      <c r="A862" s="31" t="s">
        <v>3151</v>
      </c>
      <c r="B862" s="38" t="s">
        <v>3153</v>
      </c>
      <c r="C862" s="39" t="s">
        <v>4556</v>
      </c>
      <c r="D862" s="219"/>
      <c r="E862" s="40">
        <v>2.2999999999999998</v>
      </c>
      <c r="F862" s="40" t="s">
        <v>659</v>
      </c>
      <c r="G862" s="166">
        <f t="shared" si="98"/>
        <v>87.399999999999991</v>
      </c>
      <c r="H862" s="166">
        <f t="shared" si="99"/>
        <v>113.61999999999999</v>
      </c>
      <c r="I862" s="256">
        <f t="shared" si="100"/>
        <v>0</v>
      </c>
    </row>
    <row r="863" spans="1:9" ht="12" hidden="1" customHeight="1" outlineLevel="1" x14ac:dyDescent="0.2">
      <c r="A863" s="31" t="s">
        <v>3151</v>
      </c>
      <c r="B863" s="38" t="s">
        <v>3154</v>
      </c>
      <c r="C863" s="39" t="s">
        <v>4557</v>
      </c>
      <c r="D863" s="219"/>
      <c r="E863" s="40">
        <v>0.12</v>
      </c>
      <c r="F863" s="40" t="s">
        <v>659</v>
      </c>
      <c r="G863" s="166">
        <f t="shared" si="98"/>
        <v>4.5599999999999996</v>
      </c>
      <c r="H863" s="166">
        <f t="shared" si="99"/>
        <v>5.9279999999999999</v>
      </c>
      <c r="I863" s="256">
        <f t="shared" si="100"/>
        <v>0</v>
      </c>
    </row>
    <row r="864" spans="1:9" ht="12" hidden="1" customHeight="1" outlineLevel="1" x14ac:dyDescent="0.2">
      <c r="A864" s="31" t="s">
        <v>3151</v>
      </c>
      <c r="B864" s="38" t="s">
        <v>3155</v>
      </c>
      <c r="C864" s="39" t="s">
        <v>4558</v>
      </c>
      <c r="D864" s="219"/>
      <c r="E864" s="40">
        <v>0.2</v>
      </c>
      <c r="F864" s="40" t="s">
        <v>659</v>
      </c>
      <c r="G864" s="166">
        <f t="shared" si="98"/>
        <v>7.6000000000000005</v>
      </c>
      <c r="H864" s="166">
        <f t="shared" si="99"/>
        <v>9.8800000000000008</v>
      </c>
      <c r="I864" s="256">
        <f t="shared" si="100"/>
        <v>0</v>
      </c>
    </row>
    <row r="865" spans="1:9" ht="12" hidden="1" customHeight="1" outlineLevel="1" x14ac:dyDescent="0.2">
      <c r="A865" s="31" t="s">
        <v>3151</v>
      </c>
      <c r="B865" s="38" t="s">
        <v>3156</v>
      </c>
      <c r="C865" s="39" t="s">
        <v>4559</v>
      </c>
      <c r="D865" s="219"/>
      <c r="E865" s="40">
        <v>0.2</v>
      </c>
      <c r="F865" s="40" t="s">
        <v>659</v>
      </c>
      <c r="G865" s="166">
        <f t="shared" si="98"/>
        <v>7.6000000000000005</v>
      </c>
      <c r="H865" s="166">
        <f t="shared" si="99"/>
        <v>9.8800000000000008</v>
      </c>
      <c r="I865" s="256">
        <f t="shared" si="100"/>
        <v>0</v>
      </c>
    </row>
    <row r="866" spans="1:9" ht="12" hidden="1" customHeight="1" outlineLevel="1" x14ac:dyDescent="0.2">
      <c r="A866" s="31" t="s">
        <v>2614</v>
      </c>
      <c r="B866" s="38" t="s">
        <v>3157</v>
      </c>
      <c r="C866" s="39" t="s">
        <v>3158</v>
      </c>
      <c r="D866" s="219"/>
      <c r="E866" s="40">
        <v>1.78</v>
      </c>
      <c r="F866" s="40" t="s">
        <v>4209</v>
      </c>
      <c r="G866" s="166">
        <f t="shared" si="98"/>
        <v>67.64</v>
      </c>
      <c r="H866" s="166">
        <f t="shared" si="99"/>
        <v>87.932000000000002</v>
      </c>
      <c r="I866" s="256">
        <f t="shared" si="100"/>
        <v>0</v>
      </c>
    </row>
    <row r="867" spans="1:9" ht="12" hidden="1" customHeight="1" outlineLevel="1" x14ac:dyDescent="0.2">
      <c r="A867" s="31" t="s">
        <v>2614</v>
      </c>
      <c r="B867" s="38">
        <v>9511</v>
      </c>
      <c r="C867" s="39" t="s">
        <v>2968</v>
      </c>
      <c r="D867" s="219"/>
      <c r="E867" s="40">
        <v>1.72</v>
      </c>
      <c r="F867" s="40" t="s">
        <v>659</v>
      </c>
      <c r="G867" s="166">
        <f t="shared" si="98"/>
        <v>65.36</v>
      </c>
      <c r="H867" s="166">
        <f t="shared" si="99"/>
        <v>84.968000000000004</v>
      </c>
      <c r="I867" s="256">
        <f t="shared" si="100"/>
        <v>0</v>
      </c>
    </row>
    <row r="868" spans="1:9" ht="12" hidden="1" customHeight="1" outlineLevel="1" x14ac:dyDescent="0.2">
      <c r="A868" s="31" t="s">
        <v>2614</v>
      </c>
      <c r="B868" s="38">
        <v>750</v>
      </c>
      <c r="C868" s="39" t="s">
        <v>2969</v>
      </c>
      <c r="D868" s="219"/>
      <c r="E868" s="40">
        <v>1.4</v>
      </c>
      <c r="F868" s="40" t="s">
        <v>4209</v>
      </c>
      <c r="G868" s="166">
        <f t="shared" si="98"/>
        <v>53.199999999999996</v>
      </c>
      <c r="H868" s="166">
        <f t="shared" si="99"/>
        <v>69.16</v>
      </c>
      <c r="I868" s="256">
        <f t="shared" si="100"/>
        <v>0</v>
      </c>
    </row>
    <row r="869" spans="1:9" ht="12" hidden="1" customHeight="1" outlineLevel="1" x14ac:dyDescent="0.2">
      <c r="A869" s="31" t="s">
        <v>2617</v>
      </c>
      <c r="B869" s="38">
        <v>505</v>
      </c>
      <c r="C869" s="39" t="s">
        <v>2970</v>
      </c>
      <c r="D869" s="219"/>
      <c r="E869" s="40">
        <v>0.39</v>
      </c>
      <c r="F869" s="40" t="s">
        <v>659</v>
      </c>
      <c r="G869" s="166">
        <f t="shared" si="98"/>
        <v>14.82</v>
      </c>
      <c r="H869" s="166">
        <f t="shared" si="99"/>
        <v>19.266000000000002</v>
      </c>
      <c r="I869" s="256">
        <f t="shared" si="100"/>
        <v>0</v>
      </c>
    </row>
    <row r="870" spans="1:9" ht="12" hidden="1" customHeight="1" outlineLevel="1" x14ac:dyDescent="0.2">
      <c r="A870" s="31" t="s">
        <v>2617</v>
      </c>
      <c r="B870" s="38">
        <v>502</v>
      </c>
      <c r="C870" s="39" t="s">
        <v>2971</v>
      </c>
      <c r="D870" s="219"/>
      <c r="E870" s="40">
        <v>0.39</v>
      </c>
      <c r="F870" s="40" t="s">
        <v>659</v>
      </c>
      <c r="G870" s="166">
        <f t="shared" si="98"/>
        <v>14.82</v>
      </c>
      <c r="H870" s="166">
        <f t="shared" si="99"/>
        <v>19.266000000000002</v>
      </c>
      <c r="I870" s="256">
        <f t="shared" si="100"/>
        <v>0</v>
      </c>
    </row>
    <row r="871" spans="1:9" ht="12" hidden="1" customHeight="1" outlineLevel="1" x14ac:dyDescent="0.2">
      <c r="A871" s="31" t="s">
        <v>2617</v>
      </c>
      <c r="B871" s="38">
        <v>507</v>
      </c>
      <c r="C871" s="39" t="s">
        <v>3159</v>
      </c>
      <c r="D871" s="219"/>
      <c r="E871" s="40">
        <v>0.12</v>
      </c>
      <c r="F871" s="40" t="s">
        <v>659</v>
      </c>
      <c r="G871" s="166">
        <f t="shared" si="98"/>
        <v>4.5599999999999996</v>
      </c>
      <c r="H871" s="166">
        <f t="shared" si="99"/>
        <v>5.9279999999999999</v>
      </c>
      <c r="I871" s="256">
        <f t="shared" si="100"/>
        <v>0</v>
      </c>
    </row>
    <row r="872" spans="1:9" ht="12" customHeight="1" collapsed="1" x14ac:dyDescent="0.25">
      <c r="A872" s="125" t="s">
        <v>1577</v>
      </c>
      <c r="B872" s="129"/>
      <c r="C872" s="138"/>
      <c r="D872" s="206"/>
      <c r="E872" s="180"/>
      <c r="F872" s="180"/>
    </row>
    <row r="873" spans="1:9" ht="12" hidden="1" customHeight="1" outlineLevel="1" x14ac:dyDescent="0.2">
      <c r="A873" s="31" t="s">
        <v>2674</v>
      </c>
      <c r="B873" s="38" t="s">
        <v>2972</v>
      </c>
      <c r="C873" s="39" t="s">
        <v>2973</v>
      </c>
      <c r="D873" s="219"/>
      <c r="E873" s="40">
        <v>2.15</v>
      </c>
      <c r="F873" s="40" t="s">
        <v>4209</v>
      </c>
      <c r="G873" s="166">
        <f t="shared" ref="G873:G885" si="101">E873*$G$1</f>
        <v>81.7</v>
      </c>
      <c r="H873" s="166">
        <f t="shared" ref="H873:H885" si="102">G873*($H$1+1)</f>
        <v>106.21000000000001</v>
      </c>
      <c r="I873" s="256">
        <f t="shared" ref="I873:I885" si="103">D873*H873</f>
        <v>0</v>
      </c>
    </row>
    <row r="874" spans="1:9" ht="12" hidden="1" customHeight="1" outlineLevel="1" x14ac:dyDescent="0.2">
      <c r="A874" s="31" t="s">
        <v>2674</v>
      </c>
      <c r="B874" s="38" t="s">
        <v>2974</v>
      </c>
      <c r="C874" s="39" t="s">
        <v>2975</v>
      </c>
      <c r="D874" s="219"/>
      <c r="E874" s="40">
        <v>2.2400000000000002</v>
      </c>
      <c r="F874" s="40" t="s">
        <v>4209</v>
      </c>
      <c r="G874" s="166">
        <f t="shared" si="101"/>
        <v>85.12</v>
      </c>
      <c r="H874" s="166">
        <f t="shared" si="102"/>
        <v>110.65600000000001</v>
      </c>
      <c r="I874" s="256">
        <f t="shared" si="103"/>
        <v>0</v>
      </c>
    </row>
    <row r="875" spans="1:9" ht="12" hidden="1" customHeight="1" outlineLevel="1" x14ac:dyDescent="0.2">
      <c r="A875" s="31" t="s">
        <v>2674</v>
      </c>
      <c r="B875" s="38" t="s">
        <v>2976</v>
      </c>
      <c r="C875" s="39" t="s">
        <v>2977</v>
      </c>
      <c r="D875" s="219"/>
      <c r="E875" s="40">
        <v>2.33</v>
      </c>
      <c r="F875" s="40" t="s">
        <v>4209</v>
      </c>
      <c r="G875" s="166">
        <f t="shared" si="101"/>
        <v>88.54</v>
      </c>
      <c r="H875" s="166">
        <f t="shared" si="102"/>
        <v>115.10200000000002</v>
      </c>
      <c r="I875" s="256">
        <f t="shared" si="103"/>
        <v>0</v>
      </c>
    </row>
    <row r="876" spans="1:9" ht="12" hidden="1" customHeight="1" outlineLevel="1" x14ac:dyDescent="0.2">
      <c r="A876" s="31" t="s">
        <v>2674</v>
      </c>
      <c r="B876" s="38" t="s">
        <v>2978</v>
      </c>
      <c r="C876" s="39" t="s">
        <v>3668</v>
      </c>
      <c r="D876" s="219"/>
      <c r="E876" s="40">
        <v>2.42</v>
      </c>
      <c r="F876" s="40" t="s">
        <v>4209</v>
      </c>
      <c r="G876" s="166">
        <f t="shared" si="101"/>
        <v>91.96</v>
      </c>
      <c r="H876" s="166">
        <f t="shared" si="102"/>
        <v>119.548</v>
      </c>
      <c r="I876" s="256">
        <f t="shared" si="103"/>
        <v>0</v>
      </c>
    </row>
    <row r="877" spans="1:9" ht="12" hidden="1" customHeight="1" outlineLevel="1" x14ac:dyDescent="0.2">
      <c r="A877" s="31" t="s">
        <v>2674</v>
      </c>
      <c r="B877" s="38" t="s">
        <v>3669</v>
      </c>
      <c r="C877" s="39" t="s">
        <v>3670</v>
      </c>
      <c r="D877" s="219"/>
      <c r="E877" s="40">
        <v>2.5</v>
      </c>
      <c r="F877" s="40" t="s">
        <v>4209</v>
      </c>
      <c r="G877" s="166">
        <f t="shared" si="101"/>
        <v>95</v>
      </c>
      <c r="H877" s="166">
        <f t="shared" si="102"/>
        <v>123.5</v>
      </c>
      <c r="I877" s="256">
        <f t="shared" si="103"/>
        <v>0</v>
      </c>
    </row>
    <row r="878" spans="1:9" ht="12" hidden="1" customHeight="1" outlineLevel="1" x14ac:dyDescent="0.2">
      <c r="A878" s="31" t="s">
        <v>2674</v>
      </c>
      <c r="B878" s="38" t="s">
        <v>3671</v>
      </c>
      <c r="C878" s="39" t="s">
        <v>3672</v>
      </c>
      <c r="D878" s="219"/>
      <c r="E878" s="40">
        <v>2.58</v>
      </c>
      <c r="F878" s="40" t="s">
        <v>4209</v>
      </c>
      <c r="G878" s="166">
        <f t="shared" si="101"/>
        <v>98.04</v>
      </c>
      <c r="H878" s="166">
        <f t="shared" si="102"/>
        <v>127.45200000000001</v>
      </c>
      <c r="I878" s="256">
        <f t="shared" si="103"/>
        <v>0</v>
      </c>
    </row>
    <row r="879" spans="1:9" ht="12" hidden="1" customHeight="1" outlineLevel="1" x14ac:dyDescent="0.2">
      <c r="A879" s="31" t="s">
        <v>2674</v>
      </c>
      <c r="B879" s="38">
        <v>4500</v>
      </c>
      <c r="C879" s="39" t="s">
        <v>693</v>
      </c>
      <c r="D879" s="219"/>
      <c r="E879" s="40">
        <v>1.18</v>
      </c>
      <c r="F879" s="40" t="s">
        <v>4209</v>
      </c>
      <c r="G879" s="166">
        <f t="shared" si="101"/>
        <v>44.839999999999996</v>
      </c>
      <c r="H879" s="166">
        <f t="shared" si="102"/>
        <v>58.291999999999994</v>
      </c>
      <c r="I879" s="256">
        <f t="shared" si="103"/>
        <v>0</v>
      </c>
    </row>
    <row r="880" spans="1:9" ht="12" hidden="1" customHeight="1" outlineLevel="1" x14ac:dyDescent="0.2">
      <c r="A880" s="31" t="s">
        <v>2674</v>
      </c>
      <c r="B880" s="38">
        <v>4500</v>
      </c>
      <c r="C880" s="39" t="s">
        <v>694</v>
      </c>
      <c r="D880" s="219"/>
      <c r="E880" s="40">
        <v>1.18</v>
      </c>
      <c r="F880" s="40" t="s">
        <v>4209</v>
      </c>
      <c r="G880" s="166">
        <f t="shared" si="101"/>
        <v>44.839999999999996</v>
      </c>
      <c r="H880" s="166">
        <f t="shared" si="102"/>
        <v>58.291999999999994</v>
      </c>
      <c r="I880" s="256">
        <f t="shared" si="103"/>
        <v>0</v>
      </c>
    </row>
    <row r="881" spans="1:9" ht="12" hidden="1" customHeight="1" outlineLevel="1" x14ac:dyDescent="0.2">
      <c r="A881" s="31" t="s">
        <v>2674</v>
      </c>
      <c r="B881" s="38">
        <v>4500</v>
      </c>
      <c r="C881" s="39" t="s">
        <v>695</v>
      </c>
      <c r="D881" s="219"/>
      <c r="E881" s="40">
        <v>1.27</v>
      </c>
      <c r="F881" s="40" t="s">
        <v>4209</v>
      </c>
      <c r="G881" s="166">
        <f t="shared" si="101"/>
        <v>48.26</v>
      </c>
      <c r="H881" s="166">
        <f t="shared" si="102"/>
        <v>62.738</v>
      </c>
      <c r="I881" s="256">
        <f t="shared" si="103"/>
        <v>0</v>
      </c>
    </row>
    <row r="882" spans="1:9" ht="12" hidden="1" customHeight="1" outlineLevel="1" x14ac:dyDescent="0.2">
      <c r="A882" s="31" t="s">
        <v>2674</v>
      </c>
      <c r="B882" s="38">
        <v>4500</v>
      </c>
      <c r="C882" s="39" t="s">
        <v>696</v>
      </c>
      <c r="D882" s="219"/>
      <c r="E882" s="40">
        <v>1.35</v>
      </c>
      <c r="F882" s="40" t="s">
        <v>4209</v>
      </c>
      <c r="G882" s="166">
        <f t="shared" si="101"/>
        <v>51.300000000000004</v>
      </c>
      <c r="H882" s="166">
        <f t="shared" si="102"/>
        <v>66.690000000000012</v>
      </c>
      <c r="I882" s="256">
        <f t="shared" si="103"/>
        <v>0</v>
      </c>
    </row>
    <row r="883" spans="1:9" ht="12" hidden="1" customHeight="1" outlineLevel="1" x14ac:dyDescent="0.2">
      <c r="A883" s="31" t="s">
        <v>2674</v>
      </c>
      <c r="B883" s="38">
        <v>4500</v>
      </c>
      <c r="C883" s="39" t="s">
        <v>3919</v>
      </c>
      <c r="D883" s="219"/>
      <c r="E883" s="40">
        <v>1.44</v>
      </c>
      <c r="F883" s="40" t="s">
        <v>4209</v>
      </c>
      <c r="G883" s="166">
        <f t="shared" si="101"/>
        <v>54.72</v>
      </c>
      <c r="H883" s="166">
        <f t="shared" si="102"/>
        <v>71.135999999999996</v>
      </c>
      <c r="I883" s="256">
        <f t="shared" si="103"/>
        <v>0</v>
      </c>
    </row>
    <row r="884" spans="1:9" ht="12" hidden="1" customHeight="1" outlineLevel="1" x14ac:dyDescent="0.2">
      <c r="A884" s="31" t="s">
        <v>2674</v>
      </c>
      <c r="B884" s="38">
        <v>4500</v>
      </c>
      <c r="C884" s="39" t="s">
        <v>3920</v>
      </c>
      <c r="D884" s="219"/>
      <c r="E884" s="40">
        <v>1.53</v>
      </c>
      <c r="F884" s="40" t="s">
        <v>4209</v>
      </c>
      <c r="G884" s="166">
        <f t="shared" si="101"/>
        <v>58.14</v>
      </c>
      <c r="H884" s="166">
        <f t="shared" si="102"/>
        <v>75.582000000000008</v>
      </c>
      <c r="I884" s="256">
        <f t="shared" si="103"/>
        <v>0</v>
      </c>
    </row>
    <row r="885" spans="1:9" ht="12" hidden="1" customHeight="1" outlineLevel="1" x14ac:dyDescent="0.2">
      <c r="A885" s="31" t="s">
        <v>2674</v>
      </c>
      <c r="B885" s="38">
        <v>4500</v>
      </c>
      <c r="C885" s="39" t="s">
        <v>3921</v>
      </c>
      <c r="D885" s="219"/>
      <c r="E885" s="40">
        <v>1.59</v>
      </c>
      <c r="F885" s="40" t="s">
        <v>4209</v>
      </c>
      <c r="G885" s="166">
        <f t="shared" si="101"/>
        <v>60.42</v>
      </c>
      <c r="H885" s="166">
        <f t="shared" si="102"/>
        <v>78.546000000000006</v>
      </c>
      <c r="I885" s="256">
        <f t="shared" si="103"/>
        <v>0</v>
      </c>
    </row>
    <row r="886" spans="1:9" ht="12" customHeight="1" collapsed="1" x14ac:dyDescent="0.25">
      <c r="A886" s="125" t="s">
        <v>3673</v>
      </c>
      <c r="B886" s="129"/>
      <c r="C886" s="138"/>
      <c r="D886" s="206"/>
      <c r="E886" s="180"/>
      <c r="F886" s="180"/>
    </row>
    <row r="887" spans="1:9" ht="12" hidden="1" customHeight="1" outlineLevel="1" x14ac:dyDescent="0.2">
      <c r="A887" s="31" t="s">
        <v>2675</v>
      </c>
      <c r="B887" s="57" t="s">
        <v>3674</v>
      </c>
      <c r="C887" s="73" t="s">
        <v>3675</v>
      </c>
      <c r="D887" s="122"/>
      <c r="E887" s="59">
        <v>6.45</v>
      </c>
      <c r="F887" s="69" t="s">
        <v>4209</v>
      </c>
      <c r="G887" s="166">
        <f>E887*$G$1</f>
        <v>245.1</v>
      </c>
      <c r="H887" s="166">
        <f>G887*($H$1+1)</f>
        <v>318.63</v>
      </c>
      <c r="I887" s="256">
        <f>D887*H887</f>
        <v>0</v>
      </c>
    </row>
    <row r="888" spans="1:9" ht="12" hidden="1" customHeight="1" outlineLevel="1" x14ac:dyDescent="0.2">
      <c r="A888" s="31" t="s">
        <v>2675</v>
      </c>
      <c r="B888" s="57" t="s">
        <v>3676</v>
      </c>
      <c r="C888" s="73" t="s">
        <v>3677</v>
      </c>
      <c r="D888" s="122"/>
      <c r="E888" s="59">
        <v>6.72</v>
      </c>
      <c r="F888" s="69" t="s">
        <v>4209</v>
      </c>
      <c r="G888" s="166">
        <f>E888*$G$1</f>
        <v>255.35999999999999</v>
      </c>
      <c r="H888" s="166">
        <f>G888*($H$1+1)</f>
        <v>331.96800000000002</v>
      </c>
      <c r="I888" s="256">
        <f>D888*H888</f>
        <v>0</v>
      </c>
    </row>
    <row r="889" spans="1:9" ht="12" hidden="1" customHeight="1" outlineLevel="1" x14ac:dyDescent="0.2">
      <c r="A889" s="31" t="s">
        <v>517</v>
      </c>
      <c r="B889" s="57" t="s">
        <v>3678</v>
      </c>
      <c r="C889" s="73" t="s">
        <v>3679</v>
      </c>
      <c r="D889" s="122"/>
      <c r="E889" s="59">
        <v>14.85</v>
      </c>
      <c r="F889" s="69" t="s">
        <v>4209</v>
      </c>
      <c r="G889" s="166">
        <f>E889*$G$1</f>
        <v>564.29999999999995</v>
      </c>
      <c r="H889" s="166">
        <f>G889*($H$1+1)</f>
        <v>733.58999999999992</v>
      </c>
      <c r="I889" s="256">
        <f>D889*H889</f>
        <v>0</v>
      </c>
    </row>
    <row r="890" spans="1:9" ht="12" hidden="1" customHeight="1" outlineLevel="1" x14ac:dyDescent="0.2">
      <c r="A890" s="31" t="s">
        <v>517</v>
      </c>
      <c r="B890" s="57" t="s">
        <v>3680</v>
      </c>
      <c r="C890" s="73" t="s">
        <v>3681</v>
      </c>
      <c r="D890" s="122"/>
      <c r="E890" s="59">
        <v>15.15</v>
      </c>
      <c r="F890" s="69" t="s">
        <v>4209</v>
      </c>
      <c r="G890" s="166">
        <f>E890*$G$1</f>
        <v>575.70000000000005</v>
      </c>
      <c r="H890" s="166">
        <f>G890*($H$1+1)</f>
        <v>748.41000000000008</v>
      </c>
      <c r="I890" s="256">
        <f>D890*H890</f>
        <v>0</v>
      </c>
    </row>
    <row r="891" spans="1:9" ht="12" customHeight="1" collapsed="1" x14ac:dyDescent="0.25">
      <c r="A891" s="125" t="s">
        <v>3922</v>
      </c>
      <c r="B891" s="129"/>
      <c r="C891" s="138"/>
      <c r="D891" s="206"/>
      <c r="E891" s="180"/>
      <c r="F891" s="180"/>
    </row>
    <row r="892" spans="1:9" ht="12" hidden="1" customHeight="1" outlineLevel="1" x14ac:dyDescent="0.2">
      <c r="A892" s="31" t="s">
        <v>939</v>
      </c>
      <c r="B892" s="38" t="s">
        <v>3923</v>
      </c>
      <c r="C892" s="39" t="s">
        <v>3682</v>
      </c>
      <c r="D892" s="219"/>
      <c r="E892" s="40">
        <v>4.76</v>
      </c>
      <c r="F892" s="40" t="s">
        <v>4209</v>
      </c>
      <c r="G892" s="166">
        <f t="shared" ref="G892:G908" si="104">E892*$G$1</f>
        <v>180.88</v>
      </c>
      <c r="H892" s="166">
        <f t="shared" ref="H892:H908" si="105">G892*($H$1+1)</f>
        <v>235.14400000000001</v>
      </c>
      <c r="I892" s="256">
        <f t="shared" ref="I892:I908" si="106">D892*H892</f>
        <v>0</v>
      </c>
    </row>
    <row r="893" spans="1:9" ht="12" hidden="1" customHeight="1" outlineLevel="1" x14ac:dyDescent="0.2">
      <c r="A893" s="31" t="s">
        <v>939</v>
      </c>
      <c r="B893" s="38" t="s">
        <v>3924</v>
      </c>
      <c r="C893" s="39" t="s">
        <v>3683</v>
      </c>
      <c r="D893" s="219"/>
      <c r="E893" s="40">
        <v>4.9800000000000004</v>
      </c>
      <c r="F893" s="40" t="s">
        <v>4209</v>
      </c>
      <c r="G893" s="166">
        <f t="shared" si="104"/>
        <v>189.24</v>
      </c>
      <c r="H893" s="166">
        <f t="shared" si="105"/>
        <v>246.01200000000003</v>
      </c>
      <c r="I893" s="256">
        <f t="shared" si="106"/>
        <v>0</v>
      </c>
    </row>
    <row r="894" spans="1:9" ht="12" hidden="1" customHeight="1" outlineLevel="1" x14ac:dyDescent="0.2">
      <c r="A894" s="31" t="s">
        <v>942</v>
      </c>
      <c r="B894" s="38" t="s">
        <v>3925</v>
      </c>
      <c r="C894" s="39" t="s">
        <v>3684</v>
      </c>
      <c r="D894" s="219"/>
      <c r="E894" s="40">
        <v>3.24</v>
      </c>
      <c r="F894" s="40" t="s">
        <v>4209</v>
      </c>
      <c r="G894" s="166">
        <f t="shared" si="104"/>
        <v>123.12</v>
      </c>
      <c r="H894" s="166">
        <f t="shared" si="105"/>
        <v>160.05600000000001</v>
      </c>
      <c r="I894" s="256">
        <f t="shared" si="106"/>
        <v>0</v>
      </c>
    </row>
    <row r="895" spans="1:9" ht="12" hidden="1" customHeight="1" outlineLevel="1" x14ac:dyDescent="0.2">
      <c r="A895" s="31" t="s">
        <v>942</v>
      </c>
      <c r="B895" s="38" t="s">
        <v>3926</v>
      </c>
      <c r="C895" s="39" t="s">
        <v>3685</v>
      </c>
      <c r="D895" s="219"/>
      <c r="E895" s="40">
        <v>3.59</v>
      </c>
      <c r="F895" s="40" t="s">
        <v>4209</v>
      </c>
      <c r="G895" s="166">
        <f t="shared" si="104"/>
        <v>136.41999999999999</v>
      </c>
      <c r="H895" s="166">
        <f t="shared" si="105"/>
        <v>177.346</v>
      </c>
      <c r="I895" s="256">
        <f t="shared" si="106"/>
        <v>0</v>
      </c>
    </row>
    <row r="896" spans="1:9" ht="12" hidden="1" customHeight="1" outlineLevel="1" x14ac:dyDescent="0.2">
      <c r="A896" s="31" t="s">
        <v>942</v>
      </c>
      <c r="B896" s="38" t="s">
        <v>3927</v>
      </c>
      <c r="C896" s="39" t="s">
        <v>3686</v>
      </c>
      <c r="D896" s="219"/>
      <c r="E896" s="40">
        <v>3.7</v>
      </c>
      <c r="F896" s="40" t="s">
        <v>4209</v>
      </c>
      <c r="G896" s="166">
        <f t="shared" si="104"/>
        <v>140.6</v>
      </c>
      <c r="H896" s="166">
        <f t="shared" si="105"/>
        <v>182.78</v>
      </c>
      <c r="I896" s="256">
        <f t="shared" si="106"/>
        <v>0</v>
      </c>
    </row>
    <row r="897" spans="1:9" ht="12" hidden="1" customHeight="1" outlineLevel="1" x14ac:dyDescent="0.2">
      <c r="A897" s="31" t="s">
        <v>942</v>
      </c>
      <c r="B897" s="38" t="s">
        <v>3928</v>
      </c>
      <c r="C897" s="39" t="s">
        <v>3687</v>
      </c>
      <c r="D897" s="219"/>
      <c r="E897" s="40">
        <v>3.98</v>
      </c>
      <c r="F897" s="40" t="s">
        <v>4209</v>
      </c>
      <c r="G897" s="166">
        <f t="shared" si="104"/>
        <v>151.24</v>
      </c>
      <c r="H897" s="166">
        <f t="shared" si="105"/>
        <v>196.61200000000002</v>
      </c>
      <c r="I897" s="256">
        <f t="shared" si="106"/>
        <v>0</v>
      </c>
    </row>
    <row r="898" spans="1:9" ht="12" hidden="1" customHeight="1" outlineLevel="1" x14ac:dyDescent="0.2">
      <c r="A898" s="31" t="s">
        <v>1578</v>
      </c>
      <c r="B898" s="38" t="s">
        <v>3929</v>
      </c>
      <c r="C898" s="39" t="s">
        <v>3688</v>
      </c>
      <c r="D898" s="219"/>
      <c r="E898" s="40">
        <v>4.25</v>
      </c>
      <c r="F898" s="40" t="s">
        <v>4209</v>
      </c>
      <c r="G898" s="166">
        <f t="shared" si="104"/>
        <v>161.5</v>
      </c>
      <c r="H898" s="166">
        <f t="shared" si="105"/>
        <v>209.95000000000002</v>
      </c>
      <c r="I898" s="256">
        <f t="shared" si="106"/>
        <v>0</v>
      </c>
    </row>
    <row r="899" spans="1:9" ht="12" hidden="1" customHeight="1" outlineLevel="1" x14ac:dyDescent="0.2">
      <c r="A899" s="31" t="s">
        <v>1578</v>
      </c>
      <c r="B899" s="38" t="s">
        <v>4205</v>
      </c>
      <c r="C899" s="39" t="s">
        <v>3689</v>
      </c>
      <c r="D899" s="219"/>
      <c r="E899" s="40">
        <v>4.3499999999999996</v>
      </c>
      <c r="F899" s="40" t="s">
        <v>4209</v>
      </c>
      <c r="G899" s="166">
        <f t="shared" si="104"/>
        <v>165.29999999999998</v>
      </c>
      <c r="H899" s="166">
        <f t="shared" si="105"/>
        <v>214.89</v>
      </c>
      <c r="I899" s="256">
        <f t="shared" si="106"/>
        <v>0</v>
      </c>
    </row>
    <row r="900" spans="1:9" ht="12" hidden="1" customHeight="1" outlineLevel="1" x14ac:dyDescent="0.2">
      <c r="A900" s="31" t="s">
        <v>1764</v>
      </c>
      <c r="B900" s="38" t="s">
        <v>4052</v>
      </c>
      <c r="C900" s="39" t="s">
        <v>3690</v>
      </c>
      <c r="D900" s="219"/>
      <c r="E900" s="40">
        <v>4.9800000000000004</v>
      </c>
      <c r="F900" s="40" t="s">
        <v>4209</v>
      </c>
      <c r="G900" s="166">
        <f t="shared" si="104"/>
        <v>189.24</v>
      </c>
      <c r="H900" s="166">
        <f t="shared" si="105"/>
        <v>246.01200000000003</v>
      </c>
      <c r="I900" s="256">
        <f t="shared" si="106"/>
        <v>0</v>
      </c>
    </row>
    <row r="901" spans="1:9" ht="12" hidden="1" customHeight="1" outlineLevel="1" x14ac:dyDescent="0.2">
      <c r="A901" s="31" t="s">
        <v>1764</v>
      </c>
      <c r="B901" s="38" t="s">
        <v>4053</v>
      </c>
      <c r="C901" s="39" t="s">
        <v>3691</v>
      </c>
      <c r="D901" s="219"/>
      <c r="E901" s="40">
        <v>4.9800000000000004</v>
      </c>
      <c r="F901" s="40" t="s">
        <v>4209</v>
      </c>
      <c r="G901" s="166">
        <f t="shared" si="104"/>
        <v>189.24</v>
      </c>
      <c r="H901" s="166">
        <f t="shared" si="105"/>
        <v>246.01200000000003</v>
      </c>
      <c r="I901" s="256">
        <f t="shared" si="106"/>
        <v>0</v>
      </c>
    </row>
    <row r="902" spans="1:9" ht="12" hidden="1" customHeight="1" outlineLevel="1" x14ac:dyDescent="0.2">
      <c r="A902" s="31" t="s">
        <v>1765</v>
      </c>
      <c r="B902" s="38" t="s">
        <v>4054</v>
      </c>
      <c r="C902" s="39" t="s">
        <v>4055</v>
      </c>
      <c r="D902" s="219"/>
      <c r="E902" s="40">
        <v>0.89</v>
      </c>
      <c r="F902" s="40" t="s">
        <v>659</v>
      </c>
      <c r="G902" s="166">
        <f t="shared" si="104"/>
        <v>33.82</v>
      </c>
      <c r="H902" s="166">
        <f t="shared" si="105"/>
        <v>43.966000000000001</v>
      </c>
      <c r="I902" s="256">
        <f t="shared" si="106"/>
        <v>0</v>
      </c>
    </row>
    <row r="903" spans="1:9" ht="12" hidden="1" customHeight="1" outlineLevel="1" x14ac:dyDescent="0.2">
      <c r="A903" s="31" t="s">
        <v>1765</v>
      </c>
      <c r="B903" s="38" t="s">
        <v>3930</v>
      </c>
      <c r="C903" s="39" t="s">
        <v>3931</v>
      </c>
      <c r="D903" s="219"/>
      <c r="E903" s="40">
        <v>0.65</v>
      </c>
      <c r="F903" s="40" t="s">
        <v>659</v>
      </c>
      <c r="G903" s="166">
        <f t="shared" si="104"/>
        <v>24.7</v>
      </c>
      <c r="H903" s="166">
        <f t="shared" si="105"/>
        <v>32.11</v>
      </c>
      <c r="I903" s="256">
        <f t="shared" si="106"/>
        <v>0</v>
      </c>
    </row>
    <row r="904" spans="1:9" ht="12" hidden="1" customHeight="1" outlineLevel="1" x14ac:dyDescent="0.2">
      <c r="A904" s="31" t="s">
        <v>1765</v>
      </c>
      <c r="B904" s="38" t="s">
        <v>3932</v>
      </c>
      <c r="C904" s="39" t="s">
        <v>3933</v>
      </c>
      <c r="D904" s="219"/>
      <c r="E904" s="40">
        <v>0.99</v>
      </c>
      <c r="F904" s="40" t="s">
        <v>659</v>
      </c>
      <c r="G904" s="166">
        <f t="shared" si="104"/>
        <v>37.619999999999997</v>
      </c>
      <c r="H904" s="166">
        <f t="shared" si="105"/>
        <v>48.905999999999999</v>
      </c>
      <c r="I904" s="256">
        <f t="shared" si="106"/>
        <v>0</v>
      </c>
    </row>
    <row r="905" spans="1:9" ht="12" hidden="1" customHeight="1" outlineLevel="1" x14ac:dyDescent="0.2">
      <c r="A905" s="31" t="s">
        <v>1765</v>
      </c>
      <c r="B905" s="38" t="s">
        <v>3934</v>
      </c>
      <c r="C905" s="39" t="s">
        <v>1757</v>
      </c>
      <c r="D905" s="219"/>
      <c r="E905" s="40">
        <v>0.08</v>
      </c>
      <c r="F905" s="40" t="s">
        <v>659</v>
      </c>
      <c r="G905" s="166">
        <f t="shared" si="104"/>
        <v>3.04</v>
      </c>
      <c r="H905" s="166">
        <f t="shared" si="105"/>
        <v>3.9520000000000004</v>
      </c>
      <c r="I905" s="256">
        <f t="shared" si="106"/>
        <v>0</v>
      </c>
    </row>
    <row r="906" spans="1:9" ht="12" hidden="1" customHeight="1" outlineLevel="1" x14ac:dyDescent="0.2">
      <c r="A906" s="31" t="s">
        <v>1765</v>
      </c>
      <c r="B906" s="38" t="s">
        <v>1758</v>
      </c>
      <c r="C906" s="39" t="s">
        <v>1759</v>
      </c>
      <c r="D906" s="219"/>
      <c r="E906" s="40">
        <v>0.08</v>
      </c>
      <c r="F906" s="40" t="s">
        <v>659</v>
      </c>
      <c r="G906" s="166">
        <f t="shared" si="104"/>
        <v>3.04</v>
      </c>
      <c r="H906" s="166">
        <f t="shared" si="105"/>
        <v>3.9520000000000004</v>
      </c>
      <c r="I906" s="256">
        <f t="shared" si="106"/>
        <v>0</v>
      </c>
    </row>
    <row r="907" spans="1:9" ht="12" hidden="1" customHeight="1" outlineLevel="1" x14ac:dyDescent="0.2">
      <c r="A907" s="31" t="s">
        <v>1765</v>
      </c>
      <c r="B907" s="38" t="s">
        <v>1760</v>
      </c>
      <c r="C907" s="39" t="s">
        <v>1761</v>
      </c>
      <c r="D907" s="219"/>
      <c r="E907" s="40">
        <v>1.73</v>
      </c>
      <c r="F907" s="40" t="s">
        <v>659</v>
      </c>
      <c r="G907" s="166">
        <f t="shared" si="104"/>
        <v>65.739999999999995</v>
      </c>
      <c r="H907" s="166">
        <f t="shared" si="105"/>
        <v>85.462000000000003</v>
      </c>
      <c r="I907" s="256">
        <f t="shared" si="106"/>
        <v>0</v>
      </c>
    </row>
    <row r="908" spans="1:9" ht="12" hidden="1" customHeight="1" outlineLevel="1" x14ac:dyDescent="0.2">
      <c r="A908" s="31" t="s">
        <v>1765</v>
      </c>
      <c r="B908" s="38" t="s">
        <v>1762</v>
      </c>
      <c r="C908" s="39" t="s">
        <v>3692</v>
      </c>
      <c r="D908" s="219"/>
      <c r="E908" s="40">
        <v>0.15</v>
      </c>
      <c r="F908" s="40" t="s">
        <v>659</v>
      </c>
      <c r="G908" s="166">
        <f t="shared" si="104"/>
        <v>5.7</v>
      </c>
      <c r="H908" s="166">
        <f t="shared" si="105"/>
        <v>7.41</v>
      </c>
      <c r="I908" s="256">
        <f t="shared" si="106"/>
        <v>0</v>
      </c>
    </row>
    <row r="909" spans="1:9" ht="12" customHeight="1" collapsed="1" x14ac:dyDescent="0.25">
      <c r="A909" s="125" t="s">
        <v>1763</v>
      </c>
      <c r="B909" s="129"/>
      <c r="C909" s="138"/>
      <c r="D909" s="206"/>
      <c r="E909" s="180"/>
      <c r="F909" s="180"/>
    </row>
    <row r="910" spans="1:9" ht="12" hidden="1" customHeight="1" outlineLevel="1" x14ac:dyDescent="0.2">
      <c r="A910" s="31" t="s">
        <v>1766</v>
      </c>
      <c r="B910" s="38">
        <v>2700</v>
      </c>
      <c r="C910" s="39" t="s">
        <v>2676</v>
      </c>
      <c r="D910" s="219"/>
      <c r="E910" s="40">
        <v>3.52</v>
      </c>
      <c r="F910" s="40" t="s">
        <v>4209</v>
      </c>
      <c r="G910" s="166">
        <f t="shared" ref="G910:G923" si="107">E910*$G$1</f>
        <v>133.76</v>
      </c>
      <c r="H910" s="166">
        <f t="shared" ref="H910:H923" si="108">G910*($H$1+1)</f>
        <v>173.88800000000001</v>
      </c>
      <c r="I910" s="256">
        <f t="shared" ref="I910:I923" si="109">D910*H910</f>
        <v>0</v>
      </c>
    </row>
    <row r="911" spans="1:9" ht="12" hidden="1" customHeight="1" outlineLevel="1" x14ac:dyDescent="0.2">
      <c r="A911" s="31" t="s">
        <v>1766</v>
      </c>
      <c r="B911" s="38">
        <v>2700</v>
      </c>
      <c r="C911" s="39" t="s">
        <v>2677</v>
      </c>
      <c r="D911" s="219"/>
      <c r="E911" s="40">
        <v>3.96</v>
      </c>
      <c r="F911" s="40" t="s">
        <v>4209</v>
      </c>
      <c r="G911" s="166">
        <f t="shared" si="107"/>
        <v>150.47999999999999</v>
      </c>
      <c r="H911" s="166">
        <f t="shared" si="108"/>
        <v>195.624</v>
      </c>
      <c r="I911" s="256">
        <f t="shared" si="109"/>
        <v>0</v>
      </c>
    </row>
    <row r="912" spans="1:9" ht="12" hidden="1" customHeight="1" outlineLevel="1" x14ac:dyDescent="0.2">
      <c r="A912" s="31" t="s">
        <v>1766</v>
      </c>
      <c r="B912" s="38">
        <v>2700</v>
      </c>
      <c r="C912" s="39" t="s">
        <v>514</v>
      </c>
      <c r="D912" s="219"/>
      <c r="E912" s="40">
        <v>3.99</v>
      </c>
      <c r="F912" s="40" t="s">
        <v>4209</v>
      </c>
      <c r="G912" s="166">
        <f t="shared" si="107"/>
        <v>151.62</v>
      </c>
      <c r="H912" s="166">
        <f t="shared" si="108"/>
        <v>197.10600000000002</v>
      </c>
      <c r="I912" s="256">
        <f t="shared" si="109"/>
        <v>0</v>
      </c>
    </row>
    <row r="913" spans="1:9" ht="12" hidden="1" customHeight="1" outlineLevel="1" x14ac:dyDescent="0.2">
      <c r="A913" s="31" t="s">
        <v>1766</v>
      </c>
      <c r="B913" s="38">
        <v>2700</v>
      </c>
      <c r="C913" s="39" t="s">
        <v>515</v>
      </c>
      <c r="D913" s="219"/>
      <c r="E913" s="40">
        <v>4.2</v>
      </c>
      <c r="F913" s="40" t="s">
        <v>4209</v>
      </c>
      <c r="G913" s="166">
        <f t="shared" si="107"/>
        <v>159.6</v>
      </c>
      <c r="H913" s="166">
        <f t="shared" si="108"/>
        <v>207.48</v>
      </c>
      <c r="I913" s="256">
        <f t="shared" si="109"/>
        <v>0</v>
      </c>
    </row>
    <row r="914" spans="1:9" ht="12" hidden="1" customHeight="1" outlineLevel="1" x14ac:dyDescent="0.2">
      <c r="A914" s="31" t="s">
        <v>1766</v>
      </c>
      <c r="B914" s="38">
        <v>2700</v>
      </c>
      <c r="C914" s="39" t="s">
        <v>516</v>
      </c>
      <c r="D914" s="219"/>
      <c r="E914" s="40">
        <v>4.53</v>
      </c>
      <c r="F914" s="40" t="s">
        <v>4209</v>
      </c>
      <c r="G914" s="166">
        <f t="shared" si="107"/>
        <v>172.14000000000001</v>
      </c>
      <c r="H914" s="166">
        <f t="shared" si="108"/>
        <v>223.78200000000004</v>
      </c>
      <c r="I914" s="256">
        <f t="shared" si="109"/>
        <v>0</v>
      </c>
    </row>
    <row r="915" spans="1:9" ht="12" hidden="1" customHeight="1" outlineLevel="1" x14ac:dyDescent="0.2">
      <c r="A915" s="31" t="s">
        <v>1767</v>
      </c>
      <c r="B915" s="38">
        <v>3700</v>
      </c>
      <c r="C915" s="39" t="s">
        <v>518</v>
      </c>
      <c r="D915" s="219"/>
      <c r="E915" s="40">
        <v>5.0599999999999996</v>
      </c>
      <c r="F915" s="40" t="s">
        <v>4209</v>
      </c>
      <c r="G915" s="166">
        <f t="shared" si="107"/>
        <v>192.27999999999997</v>
      </c>
      <c r="H915" s="166">
        <f t="shared" si="108"/>
        <v>249.96399999999997</v>
      </c>
      <c r="I915" s="256">
        <f t="shared" si="109"/>
        <v>0</v>
      </c>
    </row>
    <row r="916" spans="1:9" ht="12" hidden="1" customHeight="1" outlineLevel="1" x14ac:dyDescent="0.2">
      <c r="A916" s="31" t="s">
        <v>1767</v>
      </c>
      <c r="B916" s="38">
        <v>3700</v>
      </c>
      <c r="C916" s="39" t="s">
        <v>938</v>
      </c>
      <c r="D916" s="219"/>
      <c r="E916" s="40">
        <v>5.19</v>
      </c>
      <c r="F916" s="40" t="s">
        <v>4209</v>
      </c>
      <c r="G916" s="166">
        <f t="shared" si="107"/>
        <v>197.22000000000003</v>
      </c>
      <c r="H916" s="166">
        <f t="shared" si="108"/>
        <v>256.38600000000002</v>
      </c>
      <c r="I916" s="256">
        <f t="shared" si="109"/>
        <v>0</v>
      </c>
    </row>
    <row r="917" spans="1:9" ht="12" hidden="1" customHeight="1" outlineLevel="1" x14ac:dyDescent="0.2">
      <c r="A917" s="31" t="s">
        <v>705</v>
      </c>
      <c r="B917" s="38">
        <v>3750</v>
      </c>
      <c r="C917" s="39" t="s">
        <v>940</v>
      </c>
      <c r="D917" s="219"/>
      <c r="E917" s="40">
        <v>7.47</v>
      </c>
      <c r="F917" s="40" t="s">
        <v>4209</v>
      </c>
      <c r="G917" s="166">
        <f t="shared" si="107"/>
        <v>283.86</v>
      </c>
      <c r="H917" s="166">
        <f t="shared" si="108"/>
        <v>369.01800000000003</v>
      </c>
      <c r="I917" s="256">
        <f t="shared" si="109"/>
        <v>0</v>
      </c>
    </row>
    <row r="918" spans="1:9" ht="12" hidden="1" customHeight="1" outlineLevel="1" x14ac:dyDescent="0.2">
      <c r="A918" s="31" t="s">
        <v>705</v>
      </c>
      <c r="B918" s="38">
        <v>3750</v>
      </c>
      <c r="C918" s="39" t="s">
        <v>941</v>
      </c>
      <c r="D918" s="219"/>
      <c r="E918" s="40">
        <v>8.9</v>
      </c>
      <c r="F918" s="40" t="s">
        <v>4209</v>
      </c>
      <c r="G918" s="166">
        <f t="shared" si="107"/>
        <v>338.2</v>
      </c>
      <c r="H918" s="166">
        <f t="shared" si="108"/>
        <v>439.66</v>
      </c>
      <c r="I918" s="256">
        <f t="shared" si="109"/>
        <v>0</v>
      </c>
    </row>
    <row r="919" spans="1:9" ht="12" hidden="1" customHeight="1" outlineLevel="1" x14ac:dyDescent="0.2">
      <c r="A919" s="31" t="s">
        <v>3693</v>
      </c>
      <c r="B919" s="38">
        <v>9000</v>
      </c>
      <c r="C919" s="39" t="s">
        <v>3694</v>
      </c>
      <c r="D919" s="219"/>
      <c r="E919" s="40">
        <v>2.59</v>
      </c>
      <c r="F919" s="40" t="s">
        <v>4209</v>
      </c>
      <c r="G919" s="166">
        <f t="shared" si="107"/>
        <v>98.419999999999987</v>
      </c>
      <c r="H919" s="166">
        <f t="shared" si="108"/>
        <v>127.94599999999998</v>
      </c>
      <c r="I919" s="256">
        <f t="shared" si="109"/>
        <v>0</v>
      </c>
    </row>
    <row r="920" spans="1:9" ht="12" hidden="1" customHeight="1" outlineLevel="1" x14ac:dyDescent="0.2">
      <c r="A920" s="31" t="s">
        <v>3693</v>
      </c>
      <c r="B920" s="38">
        <v>9000</v>
      </c>
      <c r="C920" s="39" t="s">
        <v>3695</v>
      </c>
      <c r="D920" s="219"/>
      <c r="E920" s="40">
        <v>2.59</v>
      </c>
      <c r="F920" s="40" t="s">
        <v>4209</v>
      </c>
      <c r="G920" s="166">
        <f t="shared" si="107"/>
        <v>98.419999999999987</v>
      </c>
      <c r="H920" s="166">
        <f t="shared" si="108"/>
        <v>127.94599999999998</v>
      </c>
      <c r="I920" s="256">
        <f t="shared" si="109"/>
        <v>0</v>
      </c>
    </row>
    <row r="921" spans="1:9" ht="12" hidden="1" customHeight="1" outlineLevel="1" x14ac:dyDescent="0.2">
      <c r="A921" s="31" t="s">
        <v>3693</v>
      </c>
      <c r="B921" s="38">
        <v>9000</v>
      </c>
      <c r="C921" s="39" t="s">
        <v>3696</v>
      </c>
      <c r="D921" s="219"/>
      <c r="E921" s="40">
        <v>2.79</v>
      </c>
      <c r="F921" s="40" t="s">
        <v>4209</v>
      </c>
      <c r="G921" s="166">
        <f t="shared" si="107"/>
        <v>106.02</v>
      </c>
      <c r="H921" s="166">
        <f t="shared" si="108"/>
        <v>137.82599999999999</v>
      </c>
      <c r="I921" s="256">
        <f t="shared" si="109"/>
        <v>0</v>
      </c>
    </row>
    <row r="922" spans="1:9" ht="12" hidden="1" customHeight="1" outlineLevel="1" x14ac:dyDescent="0.2">
      <c r="A922" s="31" t="s">
        <v>3693</v>
      </c>
      <c r="B922" s="38">
        <v>9030</v>
      </c>
      <c r="C922" s="39" t="s">
        <v>943</v>
      </c>
      <c r="D922" s="219"/>
      <c r="E922" s="40">
        <v>2.5</v>
      </c>
      <c r="F922" s="40" t="s">
        <v>659</v>
      </c>
      <c r="G922" s="166">
        <f t="shared" si="107"/>
        <v>95</v>
      </c>
      <c r="H922" s="166">
        <f t="shared" si="108"/>
        <v>123.5</v>
      </c>
      <c r="I922" s="256">
        <f t="shared" si="109"/>
        <v>0</v>
      </c>
    </row>
    <row r="923" spans="1:9" ht="12" hidden="1" customHeight="1" outlineLevel="1" x14ac:dyDescent="0.2">
      <c r="A923" s="31" t="s">
        <v>3693</v>
      </c>
      <c r="B923" s="38"/>
      <c r="C923" s="39" t="s">
        <v>1576</v>
      </c>
      <c r="D923" s="219"/>
      <c r="E923" s="40">
        <v>0.9</v>
      </c>
      <c r="F923" s="40" t="s">
        <v>659</v>
      </c>
      <c r="G923" s="166">
        <f t="shared" si="107"/>
        <v>34.200000000000003</v>
      </c>
      <c r="H923" s="166">
        <f t="shared" si="108"/>
        <v>44.460000000000008</v>
      </c>
      <c r="I923" s="256">
        <f t="shared" si="109"/>
        <v>0</v>
      </c>
    </row>
    <row r="924" spans="1:9" ht="12" customHeight="1" collapsed="1" x14ac:dyDescent="0.25">
      <c r="A924" s="125" t="s">
        <v>1768</v>
      </c>
      <c r="B924" s="129"/>
      <c r="C924" s="138"/>
      <c r="D924" s="206"/>
      <c r="E924" s="176"/>
      <c r="F924" s="176"/>
    </row>
    <row r="925" spans="1:9" ht="12" hidden="1" customHeight="1" outlineLevel="1" x14ac:dyDescent="0.2">
      <c r="A925" s="31" t="s">
        <v>3693</v>
      </c>
      <c r="B925" s="38"/>
      <c r="C925" s="39" t="s">
        <v>3697</v>
      </c>
      <c r="D925" s="219"/>
      <c r="E925" s="40">
        <v>3.5</v>
      </c>
      <c r="F925" s="40" t="s">
        <v>659</v>
      </c>
      <c r="G925" s="166">
        <f>E925*$G$1</f>
        <v>133</v>
      </c>
      <c r="H925" s="166">
        <f>G925*($H$1+1)</f>
        <v>172.9</v>
      </c>
      <c r="I925" s="256">
        <f>D925*H925</f>
        <v>0</v>
      </c>
    </row>
    <row r="926" spans="1:9" ht="12" hidden="1" customHeight="1" outlineLevel="1" x14ac:dyDescent="0.2">
      <c r="A926" s="31" t="s">
        <v>3693</v>
      </c>
      <c r="B926" s="38"/>
      <c r="C926" s="39" t="s">
        <v>3698</v>
      </c>
      <c r="D926" s="219"/>
      <c r="E926" s="40">
        <v>4.2</v>
      </c>
      <c r="F926" s="40" t="s">
        <v>659</v>
      </c>
      <c r="G926" s="166">
        <f>E926*$G$1</f>
        <v>159.6</v>
      </c>
      <c r="H926" s="166">
        <f>G926*($H$1+1)</f>
        <v>207.48</v>
      </c>
      <c r="I926" s="256">
        <f>D926*H926</f>
        <v>0</v>
      </c>
    </row>
    <row r="927" spans="1:9" ht="12" hidden="1" customHeight="1" outlineLevel="1" x14ac:dyDescent="0.2">
      <c r="A927" s="31" t="s">
        <v>3693</v>
      </c>
      <c r="B927" s="38"/>
      <c r="C927" s="39" t="s">
        <v>3699</v>
      </c>
      <c r="D927" s="219"/>
      <c r="E927" s="40">
        <v>4.76</v>
      </c>
      <c r="F927" s="40" t="s">
        <v>659</v>
      </c>
      <c r="G927" s="166">
        <f>E927*$G$1</f>
        <v>180.88</v>
      </c>
      <c r="H927" s="166">
        <f>G927*($H$1+1)</f>
        <v>235.14400000000001</v>
      </c>
      <c r="I927" s="256">
        <f>D927*H927</f>
        <v>0</v>
      </c>
    </row>
    <row r="928" spans="1:9" ht="12" customHeight="1" collapsed="1" x14ac:dyDescent="0.2">
      <c r="A928" s="125" t="s">
        <v>704</v>
      </c>
      <c r="B928" s="129"/>
      <c r="C928" s="153"/>
      <c r="D928" s="234"/>
      <c r="E928" s="176"/>
      <c r="F928" s="176"/>
    </row>
    <row r="929" spans="1:9" ht="12" hidden="1" customHeight="1" outlineLevel="1" x14ac:dyDescent="0.2">
      <c r="A929" s="31" t="s">
        <v>3700</v>
      </c>
      <c r="B929" s="38" t="s">
        <v>3701</v>
      </c>
      <c r="C929" s="60" t="s">
        <v>3702</v>
      </c>
      <c r="D929" s="67"/>
      <c r="E929" s="40">
        <v>16.97</v>
      </c>
      <c r="F929" s="40" t="s">
        <v>706</v>
      </c>
      <c r="G929" s="166">
        <f t="shared" ref="G929:G946" si="110">E929*$G$1</f>
        <v>644.8599999999999</v>
      </c>
      <c r="H929" s="166">
        <f t="shared" ref="H929:H946" si="111">G929*($H$1+1)</f>
        <v>838.31799999999987</v>
      </c>
      <c r="I929" s="256">
        <f t="shared" ref="I929:I946" si="112">D929*H929</f>
        <v>0</v>
      </c>
    </row>
    <row r="930" spans="1:9" ht="12" hidden="1" customHeight="1" outlineLevel="1" x14ac:dyDescent="0.2">
      <c r="A930" s="31" t="s">
        <v>3700</v>
      </c>
      <c r="B930" s="38" t="s">
        <v>3703</v>
      </c>
      <c r="C930" s="60" t="s">
        <v>3704</v>
      </c>
      <c r="D930" s="67"/>
      <c r="E930" s="40">
        <v>17.97</v>
      </c>
      <c r="F930" s="40" t="s">
        <v>706</v>
      </c>
      <c r="G930" s="166">
        <f t="shared" si="110"/>
        <v>682.8599999999999</v>
      </c>
      <c r="H930" s="166">
        <f t="shared" si="111"/>
        <v>887.71799999999985</v>
      </c>
      <c r="I930" s="256">
        <f t="shared" si="112"/>
        <v>0</v>
      </c>
    </row>
    <row r="931" spans="1:9" ht="12" hidden="1" customHeight="1" outlineLevel="1" x14ac:dyDescent="0.2">
      <c r="A931" s="31" t="s">
        <v>3700</v>
      </c>
      <c r="B931" s="38" t="s">
        <v>4231</v>
      </c>
      <c r="C931" s="60" t="s">
        <v>4232</v>
      </c>
      <c r="D931" s="67"/>
      <c r="E931" s="40">
        <v>0.18</v>
      </c>
      <c r="F931" s="40" t="s">
        <v>707</v>
      </c>
      <c r="G931" s="166">
        <f t="shared" si="110"/>
        <v>6.84</v>
      </c>
      <c r="H931" s="166">
        <f t="shared" si="111"/>
        <v>8.8919999999999995</v>
      </c>
      <c r="I931" s="256">
        <f t="shared" si="112"/>
        <v>0</v>
      </c>
    </row>
    <row r="932" spans="1:9" ht="12" hidden="1" customHeight="1" outlineLevel="1" x14ac:dyDescent="0.2">
      <c r="A932" s="31" t="s">
        <v>3700</v>
      </c>
      <c r="B932" s="38" t="s">
        <v>3705</v>
      </c>
      <c r="C932" s="60" t="s">
        <v>3706</v>
      </c>
      <c r="D932" s="67"/>
      <c r="E932" s="40">
        <v>1.4</v>
      </c>
      <c r="F932" s="40" t="s">
        <v>707</v>
      </c>
      <c r="G932" s="166">
        <f t="shared" si="110"/>
        <v>53.199999999999996</v>
      </c>
      <c r="H932" s="166">
        <f t="shared" si="111"/>
        <v>69.16</v>
      </c>
      <c r="I932" s="256">
        <f t="shared" si="112"/>
        <v>0</v>
      </c>
    </row>
    <row r="933" spans="1:9" ht="12" hidden="1" customHeight="1" outlineLevel="1" x14ac:dyDescent="0.2">
      <c r="A933" s="31" t="s">
        <v>3700</v>
      </c>
      <c r="B933" s="38" t="s">
        <v>3707</v>
      </c>
      <c r="C933" s="60" t="s">
        <v>3708</v>
      </c>
      <c r="D933" s="67"/>
      <c r="E933" s="40">
        <v>1.62</v>
      </c>
      <c r="F933" s="40" t="s">
        <v>707</v>
      </c>
      <c r="G933" s="166">
        <f t="shared" si="110"/>
        <v>61.56</v>
      </c>
      <c r="H933" s="166">
        <f t="shared" si="111"/>
        <v>80.028000000000006</v>
      </c>
      <c r="I933" s="256">
        <f t="shared" si="112"/>
        <v>0</v>
      </c>
    </row>
    <row r="934" spans="1:9" ht="12" hidden="1" customHeight="1" outlineLevel="1" x14ac:dyDescent="0.2">
      <c r="A934" s="31" t="s">
        <v>3700</v>
      </c>
      <c r="B934" s="38" t="s">
        <v>3709</v>
      </c>
      <c r="C934" s="60" t="s">
        <v>3710</v>
      </c>
      <c r="D934" s="67"/>
      <c r="E934" s="40">
        <v>3.12</v>
      </c>
      <c r="F934" s="40" t="s">
        <v>707</v>
      </c>
      <c r="G934" s="166">
        <f t="shared" si="110"/>
        <v>118.56</v>
      </c>
      <c r="H934" s="166">
        <f t="shared" si="111"/>
        <v>154.12800000000001</v>
      </c>
      <c r="I934" s="256">
        <f t="shared" si="112"/>
        <v>0</v>
      </c>
    </row>
    <row r="935" spans="1:9" ht="12" hidden="1" customHeight="1" outlineLevel="1" x14ac:dyDescent="0.2">
      <c r="A935" s="31" t="s">
        <v>3700</v>
      </c>
      <c r="B935" s="38" t="s">
        <v>3711</v>
      </c>
      <c r="C935" s="60" t="s">
        <v>4233</v>
      </c>
      <c r="D935" s="67"/>
      <c r="E935" s="40">
        <v>0.72</v>
      </c>
      <c r="F935" s="40" t="s">
        <v>706</v>
      </c>
      <c r="G935" s="166">
        <f t="shared" si="110"/>
        <v>27.36</v>
      </c>
      <c r="H935" s="166">
        <f t="shared" si="111"/>
        <v>35.567999999999998</v>
      </c>
      <c r="I935" s="256">
        <f t="shared" si="112"/>
        <v>0</v>
      </c>
    </row>
    <row r="936" spans="1:9" ht="12" hidden="1" customHeight="1" outlineLevel="1" x14ac:dyDescent="0.2">
      <c r="A936" s="31" t="s">
        <v>3712</v>
      </c>
      <c r="B936" s="38" t="s">
        <v>708</v>
      </c>
      <c r="C936" s="60" t="s">
        <v>1155</v>
      </c>
      <c r="D936" s="67"/>
      <c r="E936" s="40">
        <v>3.51</v>
      </c>
      <c r="F936" s="40" t="s">
        <v>707</v>
      </c>
      <c r="G936" s="166">
        <f t="shared" si="110"/>
        <v>133.38</v>
      </c>
      <c r="H936" s="166">
        <f t="shared" si="111"/>
        <v>173.39400000000001</v>
      </c>
      <c r="I936" s="256">
        <f t="shared" si="112"/>
        <v>0</v>
      </c>
    </row>
    <row r="937" spans="1:9" ht="12" hidden="1" customHeight="1" outlineLevel="1" x14ac:dyDescent="0.2">
      <c r="A937" s="31" t="s">
        <v>3712</v>
      </c>
      <c r="B937" s="38" t="s">
        <v>709</v>
      </c>
      <c r="C937" s="60" t="s">
        <v>1156</v>
      </c>
      <c r="D937" s="67"/>
      <c r="E937" s="40">
        <v>4.22</v>
      </c>
      <c r="F937" s="40" t="s">
        <v>707</v>
      </c>
      <c r="G937" s="166">
        <f t="shared" si="110"/>
        <v>160.35999999999999</v>
      </c>
      <c r="H937" s="166">
        <f t="shared" si="111"/>
        <v>208.46799999999999</v>
      </c>
      <c r="I937" s="256">
        <f t="shared" si="112"/>
        <v>0</v>
      </c>
    </row>
    <row r="938" spans="1:9" ht="12" hidden="1" customHeight="1" outlineLevel="1" x14ac:dyDescent="0.2">
      <c r="A938" s="31" t="s">
        <v>3712</v>
      </c>
      <c r="B938" s="38" t="s">
        <v>710</v>
      </c>
      <c r="C938" s="60" t="s">
        <v>1157</v>
      </c>
      <c r="D938" s="67"/>
      <c r="E938" s="40">
        <v>7.04</v>
      </c>
      <c r="F938" s="40" t="s">
        <v>707</v>
      </c>
      <c r="G938" s="166">
        <f t="shared" si="110"/>
        <v>267.52</v>
      </c>
      <c r="H938" s="166">
        <f t="shared" si="111"/>
        <v>347.77600000000001</v>
      </c>
      <c r="I938" s="256">
        <f t="shared" si="112"/>
        <v>0</v>
      </c>
    </row>
    <row r="939" spans="1:9" ht="12" hidden="1" customHeight="1" outlineLevel="1" x14ac:dyDescent="0.2">
      <c r="A939" s="31" t="s">
        <v>3712</v>
      </c>
      <c r="B939" s="38" t="s">
        <v>1158</v>
      </c>
      <c r="C939" s="60" t="s">
        <v>1159</v>
      </c>
      <c r="D939" s="67"/>
      <c r="E939" s="40">
        <v>7.1</v>
      </c>
      <c r="F939" s="40" t="s">
        <v>706</v>
      </c>
      <c r="G939" s="166">
        <f t="shared" si="110"/>
        <v>269.8</v>
      </c>
      <c r="H939" s="166">
        <f t="shared" si="111"/>
        <v>350.74</v>
      </c>
      <c r="I939" s="256">
        <f t="shared" si="112"/>
        <v>0</v>
      </c>
    </row>
    <row r="940" spans="1:9" ht="12" hidden="1" customHeight="1" outlineLevel="1" x14ac:dyDescent="0.2">
      <c r="A940" s="31" t="s">
        <v>3712</v>
      </c>
      <c r="B940" s="38" t="s">
        <v>1160</v>
      </c>
      <c r="C940" s="60" t="s">
        <v>1161</v>
      </c>
      <c r="D940" s="67"/>
      <c r="E940" s="40">
        <v>7.26</v>
      </c>
      <c r="F940" s="40" t="s">
        <v>706</v>
      </c>
      <c r="G940" s="166">
        <f t="shared" si="110"/>
        <v>275.88</v>
      </c>
      <c r="H940" s="166">
        <f t="shared" si="111"/>
        <v>358.64400000000001</v>
      </c>
      <c r="I940" s="256">
        <f t="shared" si="112"/>
        <v>0</v>
      </c>
    </row>
    <row r="941" spans="1:9" ht="12" hidden="1" customHeight="1" outlineLevel="1" x14ac:dyDescent="0.2">
      <c r="A941" s="31" t="s">
        <v>3712</v>
      </c>
      <c r="B941" s="38" t="s">
        <v>1162</v>
      </c>
      <c r="C941" s="60" t="s">
        <v>1163</v>
      </c>
      <c r="D941" s="67"/>
      <c r="E941" s="40">
        <v>3.5</v>
      </c>
      <c r="F941" s="40" t="s">
        <v>707</v>
      </c>
      <c r="G941" s="166">
        <f t="shared" si="110"/>
        <v>133</v>
      </c>
      <c r="H941" s="166">
        <f t="shared" si="111"/>
        <v>172.9</v>
      </c>
      <c r="I941" s="256">
        <f t="shared" si="112"/>
        <v>0</v>
      </c>
    </row>
    <row r="942" spans="1:9" ht="12" hidden="1" customHeight="1" outlineLevel="1" x14ac:dyDescent="0.2">
      <c r="A942" s="31" t="s">
        <v>3712</v>
      </c>
      <c r="B942" s="38" t="s">
        <v>1164</v>
      </c>
      <c r="C942" s="60" t="s">
        <v>1165</v>
      </c>
      <c r="D942" s="67"/>
      <c r="E942" s="40">
        <v>3.54</v>
      </c>
      <c r="F942" s="40" t="s">
        <v>707</v>
      </c>
      <c r="G942" s="166">
        <f t="shared" si="110"/>
        <v>134.52000000000001</v>
      </c>
      <c r="H942" s="166">
        <f t="shared" si="111"/>
        <v>174.87600000000003</v>
      </c>
      <c r="I942" s="256">
        <f t="shared" si="112"/>
        <v>0</v>
      </c>
    </row>
    <row r="943" spans="1:9" ht="12" hidden="1" customHeight="1" outlineLevel="1" x14ac:dyDescent="0.2">
      <c r="A943" s="31" t="s">
        <v>3712</v>
      </c>
      <c r="B943" s="38" t="s">
        <v>1166</v>
      </c>
      <c r="C943" s="60" t="s">
        <v>711</v>
      </c>
      <c r="D943" s="67"/>
      <c r="E943" s="40">
        <v>0.98</v>
      </c>
      <c r="F943" s="40" t="s">
        <v>707</v>
      </c>
      <c r="G943" s="166">
        <f t="shared" si="110"/>
        <v>37.24</v>
      </c>
      <c r="H943" s="166">
        <f t="shared" si="111"/>
        <v>48.412000000000006</v>
      </c>
      <c r="I943" s="256">
        <f t="shared" si="112"/>
        <v>0</v>
      </c>
    </row>
    <row r="944" spans="1:9" ht="12" hidden="1" customHeight="1" outlineLevel="1" x14ac:dyDescent="0.2">
      <c r="A944" s="31" t="s">
        <v>1167</v>
      </c>
      <c r="B944" s="38" t="s">
        <v>1168</v>
      </c>
      <c r="C944" s="60" t="s">
        <v>1169</v>
      </c>
      <c r="D944" s="67"/>
      <c r="E944" s="40">
        <v>1.74</v>
      </c>
      <c r="F944" s="40" t="s">
        <v>707</v>
      </c>
      <c r="G944" s="166">
        <f t="shared" si="110"/>
        <v>66.12</v>
      </c>
      <c r="H944" s="166">
        <f t="shared" si="111"/>
        <v>85.956000000000003</v>
      </c>
      <c r="I944" s="256">
        <f t="shared" si="112"/>
        <v>0</v>
      </c>
    </row>
    <row r="945" spans="1:9" ht="12" hidden="1" customHeight="1" outlineLevel="1" x14ac:dyDescent="0.2">
      <c r="A945" s="31" t="s">
        <v>1167</v>
      </c>
      <c r="B945" s="38" t="s">
        <v>1170</v>
      </c>
      <c r="C945" s="60" t="s">
        <v>1171</v>
      </c>
      <c r="D945" s="67"/>
      <c r="E945" s="40">
        <v>1.88</v>
      </c>
      <c r="F945" s="40" t="s">
        <v>707</v>
      </c>
      <c r="G945" s="166">
        <f t="shared" si="110"/>
        <v>71.44</v>
      </c>
      <c r="H945" s="166">
        <f t="shared" si="111"/>
        <v>92.872</v>
      </c>
      <c r="I945" s="256">
        <f t="shared" si="112"/>
        <v>0</v>
      </c>
    </row>
    <row r="946" spans="1:9" ht="12" hidden="1" customHeight="1" outlineLevel="1" x14ac:dyDescent="0.2">
      <c r="A946" s="31" t="s">
        <v>1167</v>
      </c>
      <c r="B946" s="38" t="s">
        <v>1172</v>
      </c>
      <c r="C946" s="60" t="s">
        <v>1173</v>
      </c>
      <c r="D946" s="67"/>
      <c r="E946" s="40">
        <v>2.58</v>
      </c>
      <c r="F946" s="40" t="s">
        <v>707</v>
      </c>
      <c r="G946" s="166">
        <f t="shared" si="110"/>
        <v>98.04</v>
      </c>
      <c r="H946" s="166">
        <f t="shared" si="111"/>
        <v>127.45200000000001</v>
      </c>
      <c r="I946" s="256">
        <f t="shared" si="112"/>
        <v>0</v>
      </c>
    </row>
    <row r="947" spans="1:9" ht="12" customHeight="1" collapsed="1" x14ac:dyDescent="0.25">
      <c r="A947" s="125" t="s">
        <v>1579</v>
      </c>
      <c r="B947" s="129"/>
      <c r="C947" s="138"/>
      <c r="D947" s="206"/>
      <c r="E947" s="180"/>
      <c r="F947" s="180"/>
    </row>
    <row r="948" spans="1:9" ht="12" hidden="1" customHeight="1" outlineLevel="1" x14ac:dyDescent="0.2">
      <c r="A948" s="842" t="s">
        <v>1580</v>
      </c>
      <c r="B948" s="844" t="s">
        <v>1581</v>
      </c>
      <c r="C948" s="66" t="s">
        <v>3750</v>
      </c>
      <c r="D948" s="232"/>
      <c r="E948" s="49">
        <v>10.92</v>
      </c>
      <c r="F948" s="49" t="s">
        <v>4209</v>
      </c>
      <c r="G948" s="166">
        <f>E948*$G$1</f>
        <v>414.96</v>
      </c>
      <c r="H948" s="166">
        <f>G948*($H$1+1)</f>
        <v>539.44799999999998</v>
      </c>
      <c r="I948" s="256">
        <f>D948*H948</f>
        <v>0</v>
      </c>
    </row>
    <row r="949" spans="1:9" ht="12" hidden="1" customHeight="1" outlineLevel="1" x14ac:dyDescent="0.2">
      <c r="A949" s="847"/>
      <c r="B949" s="848"/>
      <c r="C949" s="74" t="s">
        <v>1174</v>
      </c>
      <c r="D949" s="235"/>
      <c r="E949" s="184"/>
      <c r="F949" s="184"/>
    </row>
    <row r="950" spans="1:9" ht="12" hidden="1" customHeight="1" outlineLevel="1" x14ac:dyDescent="0.2">
      <c r="A950" s="843"/>
      <c r="B950" s="845"/>
      <c r="C950" s="62" t="s">
        <v>1175</v>
      </c>
      <c r="D950" s="236"/>
      <c r="E950" s="172"/>
      <c r="F950" s="172"/>
    </row>
    <row r="951" spans="1:9" ht="12" hidden="1" customHeight="1" outlineLevel="1" x14ac:dyDescent="0.2">
      <c r="A951" s="842" t="s">
        <v>1580</v>
      </c>
      <c r="B951" s="844" t="s">
        <v>1581</v>
      </c>
      <c r="C951" s="76" t="s">
        <v>1176</v>
      </c>
      <c r="D951" s="237"/>
      <c r="E951" s="49">
        <v>16.2</v>
      </c>
      <c r="F951" s="49" t="s">
        <v>4209</v>
      </c>
      <c r="G951" s="166">
        <f>E951*$G$1</f>
        <v>615.6</v>
      </c>
      <c r="H951" s="166">
        <f>G951*($H$1+1)</f>
        <v>800.28000000000009</v>
      </c>
      <c r="I951" s="256">
        <f>D951*H951</f>
        <v>0</v>
      </c>
    </row>
    <row r="952" spans="1:9" ht="12" hidden="1" customHeight="1" outlineLevel="1" x14ac:dyDescent="0.2">
      <c r="A952" s="843"/>
      <c r="B952" s="845"/>
      <c r="C952" s="76" t="s">
        <v>1177</v>
      </c>
      <c r="D952" s="233"/>
      <c r="E952" s="183"/>
      <c r="F952" s="183"/>
    </row>
    <row r="953" spans="1:9" ht="12" hidden="1" customHeight="1" outlineLevel="1" x14ac:dyDescent="0.2">
      <c r="A953" s="842" t="s">
        <v>1580</v>
      </c>
      <c r="B953" s="844" t="s">
        <v>1581</v>
      </c>
      <c r="C953" s="77" t="s">
        <v>3751</v>
      </c>
      <c r="D953" s="238"/>
      <c r="E953" s="49">
        <v>16.71</v>
      </c>
      <c r="F953" s="49" t="s">
        <v>4209</v>
      </c>
      <c r="G953" s="166">
        <f>E953*$G$1</f>
        <v>634.98</v>
      </c>
      <c r="H953" s="166">
        <f>G953*($H$1+1)</f>
        <v>825.47400000000005</v>
      </c>
      <c r="I953" s="256">
        <f>D953*H953</f>
        <v>0</v>
      </c>
    </row>
    <row r="954" spans="1:9" ht="12" hidden="1" customHeight="1" outlineLevel="1" x14ac:dyDescent="0.2">
      <c r="A954" s="847"/>
      <c r="B954" s="848"/>
      <c r="C954" s="76" t="s">
        <v>1174</v>
      </c>
      <c r="D954" s="235"/>
      <c r="E954" s="184"/>
      <c r="F954" s="184"/>
    </row>
    <row r="955" spans="1:9" ht="12" hidden="1" customHeight="1" outlineLevel="1" x14ac:dyDescent="0.2">
      <c r="A955" s="843"/>
      <c r="B955" s="846"/>
      <c r="C955" s="62" t="s">
        <v>1175</v>
      </c>
      <c r="D955" s="236"/>
      <c r="E955" s="172"/>
      <c r="F955" s="172"/>
    </row>
    <row r="956" spans="1:9" ht="12" hidden="1" customHeight="1" outlineLevel="1" x14ac:dyDescent="0.2">
      <c r="A956" s="842" t="s">
        <v>1580</v>
      </c>
      <c r="B956" s="79"/>
      <c r="C956" s="80" t="s">
        <v>3752</v>
      </c>
      <c r="D956" s="211"/>
      <c r="E956" s="49">
        <v>1.5</v>
      </c>
      <c r="F956" s="49" t="s">
        <v>659</v>
      </c>
      <c r="G956" s="166">
        <f>E956*$G$1</f>
        <v>57</v>
      </c>
      <c r="H956" s="166">
        <f>G956*($H$1+1)</f>
        <v>74.100000000000009</v>
      </c>
      <c r="I956" s="256">
        <f>D956*H956</f>
        <v>0</v>
      </c>
    </row>
    <row r="957" spans="1:9" ht="12" hidden="1" customHeight="1" outlineLevel="1" x14ac:dyDescent="0.2">
      <c r="A957" s="847"/>
      <c r="B957" s="35"/>
      <c r="C957" s="74" t="s">
        <v>1178</v>
      </c>
      <c r="D957" s="235"/>
      <c r="E957" s="184"/>
      <c r="F957" s="184"/>
    </row>
    <row r="958" spans="1:9" ht="12" hidden="1" customHeight="1" outlineLevel="1" x14ac:dyDescent="0.2">
      <c r="A958" s="843"/>
      <c r="B958" s="45"/>
      <c r="C958" s="62" t="s">
        <v>1179</v>
      </c>
      <c r="D958" s="236"/>
      <c r="E958" s="172"/>
      <c r="F958" s="172"/>
    </row>
    <row r="959" spans="1:9" ht="12" hidden="1" customHeight="1" outlineLevel="1" x14ac:dyDescent="0.2">
      <c r="A959" s="842" t="s">
        <v>1580</v>
      </c>
      <c r="B959" s="844" t="s">
        <v>3754</v>
      </c>
      <c r="C959" s="77" t="s">
        <v>3750</v>
      </c>
      <c r="D959" s="238"/>
      <c r="E959" s="49">
        <v>13</v>
      </c>
      <c r="F959" s="49" t="s">
        <v>4209</v>
      </c>
      <c r="G959" s="166">
        <f>E959*$G$1</f>
        <v>494</v>
      </c>
      <c r="H959" s="166">
        <f>G959*($H$1+1)</f>
        <v>642.20000000000005</v>
      </c>
      <c r="I959" s="256">
        <f>D959*H959</f>
        <v>0</v>
      </c>
    </row>
    <row r="960" spans="1:9" ht="12" hidden="1" customHeight="1" outlineLevel="1" x14ac:dyDescent="0.2">
      <c r="A960" s="843"/>
      <c r="B960" s="845"/>
      <c r="C960" s="76" t="s">
        <v>4234</v>
      </c>
      <c r="D960" s="233"/>
      <c r="E960" s="183"/>
      <c r="F960" s="183"/>
    </row>
    <row r="961" spans="1:9" ht="12" hidden="1" customHeight="1" outlineLevel="1" x14ac:dyDescent="0.2">
      <c r="A961" s="842" t="s">
        <v>1580</v>
      </c>
      <c r="B961" s="844" t="s">
        <v>3754</v>
      </c>
      <c r="C961" s="66" t="s">
        <v>3751</v>
      </c>
      <c r="D961" s="232"/>
      <c r="E961" s="49">
        <v>16.71</v>
      </c>
      <c r="F961" s="49" t="s">
        <v>4209</v>
      </c>
      <c r="G961" s="166">
        <f>E961*$G$1</f>
        <v>634.98</v>
      </c>
      <c r="H961" s="166">
        <f>G961*($H$1+1)</f>
        <v>825.47400000000005</v>
      </c>
      <c r="I961" s="256">
        <f>D961*H961</f>
        <v>0</v>
      </c>
    </row>
    <row r="962" spans="1:9" ht="12" hidden="1" customHeight="1" outlineLevel="1" x14ac:dyDescent="0.2">
      <c r="A962" s="843"/>
      <c r="B962" s="845"/>
      <c r="C962" s="62" t="s">
        <v>4234</v>
      </c>
      <c r="D962" s="233"/>
      <c r="E962" s="183"/>
      <c r="F962" s="183"/>
    </row>
    <row r="963" spans="1:9" ht="12" hidden="1" customHeight="1" outlineLevel="1" x14ac:dyDescent="0.2">
      <c r="A963" s="33" t="s">
        <v>1580</v>
      </c>
      <c r="B963" s="38" t="s">
        <v>1180</v>
      </c>
      <c r="C963" s="39" t="s">
        <v>1181</v>
      </c>
      <c r="D963" s="219"/>
      <c r="E963" s="40">
        <v>56.25</v>
      </c>
      <c r="F963" s="53" t="s">
        <v>4209</v>
      </c>
      <c r="G963" s="166">
        <f>E963*$G$1</f>
        <v>2137.5</v>
      </c>
      <c r="H963" s="166">
        <f>G963*($H$1+1)</f>
        <v>2778.75</v>
      </c>
      <c r="I963" s="256">
        <f>D963*H963</f>
        <v>0</v>
      </c>
    </row>
    <row r="964" spans="1:9" ht="12" hidden="1" customHeight="1" outlineLevel="1" x14ac:dyDescent="0.2">
      <c r="A964" s="34" t="s">
        <v>3755</v>
      </c>
      <c r="B964" s="57" t="s">
        <v>1182</v>
      </c>
      <c r="C964" s="73" t="s">
        <v>1183</v>
      </c>
      <c r="D964" s="122"/>
      <c r="E964" s="56">
        <v>68.75</v>
      </c>
      <c r="F964" s="59" t="s">
        <v>4209</v>
      </c>
      <c r="G964" s="166">
        <f>E964*$G$1</f>
        <v>2612.5</v>
      </c>
      <c r="H964" s="166">
        <f>G964*($H$1+1)</f>
        <v>3396.25</v>
      </c>
      <c r="I964" s="256">
        <f>D964*H964</f>
        <v>0</v>
      </c>
    </row>
    <row r="965" spans="1:9" ht="12" hidden="1" customHeight="1" outlineLevel="1" x14ac:dyDescent="0.2">
      <c r="A965" s="842" t="s">
        <v>3755</v>
      </c>
      <c r="B965" s="844" t="s">
        <v>3756</v>
      </c>
      <c r="C965" s="66" t="s">
        <v>3757</v>
      </c>
      <c r="D965" s="232"/>
      <c r="E965" s="49">
        <v>33</v>
      </c>
      <c r="F965" s="49" t="s">
        <v>4209</v>
      </c>
      <c r="G965" s="166">
        <f>E965*$G$1</f>
        <v>1254</v>
      </c>
      <c r="H965" s="166">
        <f>G965*($H$1+1)</f>
        <v>1630.2</v>
      </c>
      <c r="I965" s="256">
        <f>D965*H965</f>
        <v>0</v>
      </c>
    </row>
    <row r="966" spans="1:9" ht="12" hidden="1" customHeight="1" outlineLevel="1" x14ac:dyDescent="0.2">
      <c r="A966" s="843"/>
      <c r="B966" s="845"/>
      <c r="C966" s="62" t="s">
        <v>3758</v>
      </c>
      <c r="D966" s="233"/>
      <c r="E966" s="183"/>
      <c r="F966" s="183"/>
    </row>
    <row r="967" spans="1:9" ht="12" hidden="1" customHeight="1" outlineLevel="1" x14ac:dyDescent="0.2">
      <c r="A967" s="842" t="s">
        <v>3755</v>
      </c>
      <c r="B967" s="844" t="s">
        <v>1184</v>
      </c>
      <c r="C967" s="66" t="s">
        <v>3757</v>
      </c>
      <c r="D967" s="232"/>
      <c r="E967" s="49">
        <v>37.200000000000003</v>
      </c>
      <c r="F967" s="49" t="s">
        <v>4209</v>
      </c>
      <c r="G967" s="166">
        <f>E967*$G$1</f>
        <v>1413.6000000000001</v>
      </c>
      <c r="H967" s="166">
        <f>G967*($H$1+1)</f>
        <v>1837.6800000000003</v>
      </c>
      <c r="I967" s="256">
        <f>D967*H967</f>
        <v>0</v>
      </c>
    </row>
    <row r="968" spans="1:9" ht="12" hidden="1" customHeight="1" outlineLevel="1" x14ac:dyDescent="0.2">
      <c r="A968" s="843"/>
      <c r="B968" s="845"/>
      <c r="C968" s="62" t="s">
        <v>3753</v>
      </c>
      <c r="D968" s="233"/>
      <c r="E968" s="183"/>
      <c r="F968" s="183"/>
    </row>
    <row r="969" spans="1:9" ht="12" hidden="1" customHeight="1" outlineLevel="1" x14ac:dyDescent="0.2">
      <c r="A969" s="842" t="s">
        <v>3755</v>
      </c>
      <c r="B969" s="844" t="s">
        <v>1605</v>
      </c>
      <c r="C969" s="66" t="s">
        <v>1606</v>
      </c>
      <c r="D969" s="232"/>
      <c r="E969" s="49">
        <v>55</v>
      </c>
      <c r="F969" s="49" t="s">
        <v>4209</v>
      </c>
      <c r="G969" s="166">
        <f>E969*$G$1</f>
        <v>2090</v>
      </c>
      <c r="H969" s="166">
        <f>G969*($H$1+1)</f>
        <v>2717</v>
      </c>
      <c r="I969" s="256">
        <f>D969*H969</f>
        <v>0</v>
      </c>
    </row>
    <row r="970" spans="1:9" ht="12" hidden="1" customHeight="1" outlineLevel="1" x14ac:dyDescent="0.2">
      <c r="A970" s="843"/>
      <c r="B970" s="845"/>
      <c r="C970" s="62" t="s">
        <v>1185</v>
      </c>
      <c r="D970" s="233"/>
      <c r="E970" s="183"/>
      <c r="F970" s="183"/>
    </row>
    <row r="971" spans="1:9" ht="12" hidden="1" customHeight="1" outlineLevel="1" x14ac:dyDescent="0.2">
      <c r="A971" s="842" t="s">
        <v>3755</v>
      </c>
      <c r="B971" s="844" t="s">
        <v>1605</v>
      </c>
      <c r="C971" s="66" t="s">
        <v>1606</v>
      </c>
      <c r="D971" s="232"/>
      <c r="E971" s="49">
        <v>52.58</v>
      </c>
      <c r="F971" s="49" t="s">
        <v>4209</v>
      </c>
      <c r="G971" s="166">
        <f>E971*$G$1</f>
        <v>1998.04</v>
      </c>
      <c r="H971" s="166">
        <f>G971*($H$1+1)</f>
        <v>2597.4520000000002</v>
      </c>
      <c r="I971" s="256">
        <f>D971*H971</f>
        <v>0</v>
      </c>
    </row>
    <row r="972" spans="1:9" ht="12" hidden="1" customHeight="1" outlineLevel="1" x14ac:dyDescent="0.2">
      <c r="A972" s="843"/>
      <c r="B972" s="845"/>
      <c r="C972" s="62" t="s">
        <v>1186</v>
      </c>
      <c r="D972" s="233"/>
      <c r="E972" s="183"/>
      <c r="F972" s="183"/>
    </row>
    <row r="973" spans="1:9" ht="12" hidden="1" customHeight="1" outlineLevel="1" x14ac:dyDescent="0.2">
      <c r="A973" s="31" t="s">
        <v>3755</v>
      </c>
      <c r="B973" s="38" t="s">
        <v>4235</v>
      </c>
      <c r="C973" s="60" t="s">
        <v>1187</v>
      </c>
      <c r="D973" s="239"/>
      <c r="E973" s="81">
        <v>30</v>
      </c>
      <c r="F973" s="56" t="s">
        <v>4209</v>
      </c>
      <c r="G973" s="166">
        <f>E973*$G$1</f>
        <v>1140</v>
      </c>
      <c r="H973" s="166">
        <f>G973*($H$1+1)</f>
        <v>1482</v>
      </c>
      <c r="I973" s="256">
        <f>D973*H973</f>
        <v>0</v>
      </c>
    </row>
    <row r="974" spans="1:9" ht="12" hidden="1" customHeight="1" outlineLevel="1" x14ac:dyDescent="0.2">
      <c r="A974" s="842" t="s">
        <v>2827</v>
      </c>
      <c r="B974" s="844" t="s">
        <v>1607</v>
      </c>
      <c r="C974" s="66" t="s">
        <v>1608</v>
      </c>
      <c r="D974" s="232"/>
      <c r="E974" s="49">
        <v>25</v>
      </c>
      <c r="F974" s="49" t="s">
        <v>4209</v>
      </c>
      <c r="G974" s="166">
        <f>E974*$G$1</f>
        <v>950</v>
      </c>
      <c r="H974" s="166">
        <f>G974*($H$1+1)</f>
        <v>1235</v>
      </c>
      <c r="I974" s="256">
        <f>D974*H974</f>
        <v>0</v>
      </c>
    </row>
    <row r="975" spans="1:9" ht="12" hidden="1" customHeight="1" outlineLevel="1" x14ac:dyDescent="0.2">
      <c r="A975" s="843"/>
      <c r="B975" s="845"/>
      <c r="C975" s="62" t="s">
        <v>3758</v>
      </c>
      <c r="D975" s="233"/>
      <c r="E975" s="183"/>
      <c r="F975" s="183"/>
    </row>
    <row r="976" spans="1:9" ht="12" hidden="1" customHeight="1" outlineLevel="1" x14ac:dyDescent="0.2">
      <c r="A976" s="842" t="s">
        <v>2827</v>
      </c>
      <c r="B976" s="844" t="s">
        <v>1609</v>
      </c>
      <c r="C976" s="66" t="s">
        <v>2826</v>
      </c>
      <c r="D976" s="232"/>
      <c r="E976" s="49">
        <v>20</v>
      </c>
      <c r="F976" s="49" t="s">
        <v>4209</v>
      </c>
      <c r="G976" s="166">
        <f>E976*$G$1</f>
        <v>760</v>
      </c>
      <c r="H976" s="166">
        <f>G976*($H$1+1)</f>
        <v>988</v>
      </c>
      <c r="I976" s="256">
        <f>D976*H976</f>
        <v>0</v>
      </c>
    </row>
    <row r="977" spans="1:9" ht="12" hidden="1" customHeight="1" outlineLevel="1" x14ac:dyDescent="0.2">
      <c r="A977" s="843"/>
      <c r="B977" s="845"/>
      <c r="C977" s="62" t="s">
        <v>3758</v>
      </c>
      <c r="D977" s="233"/>
      <c r="E977" s="183"/>
      <c r="F977" s="183"/>
    </row>
    <row r="978" spans="1:9" ht="12" hidden="1" customHeight="1" outlineLevel="1" x14ac:dyDescent="0.2">
      <c r="A978" s="842" t="s">
        <v>2827</v>
      </c>
      <c r="B978" s="844" t="s">
        <v>4236</v>
      </c>
      <c r="C978" s="66" t="s">
        <v>4237</v>
      </c>
      <c r="D978" s="232"/>
      <c r="E978" s="49">
        <v>23.1</v>
      </c>
      <c r="F978" s="49" t="s">
        <v>4209</v>
      </c>
      <c r="G978" s="166">
        <f>E978*$G$1</f>
        <v>877.80000000000007</v>
      </c>
      <c r="H978" s="166">
        <f>G978*($H$1+1)</f>
        <v>1141.1400000000001</v>
      </c>
      <c r="I978" s="256">
        <f>D978*H978</f>
        <v>0</v>
      </c>
    </row>
    <row r="979" spans="1:9" ht="12" hidden="1" customHeight="1" outlineLevel="1" x14ac:dyDescent="0.2">
      <c r="A979" s="843"/>
      <c r="B979" s="845"/>
      <c r="C979" s="62" t="s">
        <v>3758</v>
      </c>
      <c r="D979" s="233"/>
      <c r="E979" s="183"/>
      <c r="F979" s="183"/>
    </row>
    <row r="980" spans="1:9" ht="12" hidden="1" customHeight="1" outlineLevel="1" x14ac:dyDescent="0.2">
      <c r="A980" s="842" t="s">
        <v>2827</v>
      </c>
      <c r="B980" s="844" t="s">
        <v>4238</v>
      </c>
      <c r="C980" s="66" t="s">
        <v>4239</v>
      </c>
      <c r="D980" s="232"/>
      <c r="E980" s="49">
        <v>9.5</v>
      </c>
      <c r="F980" s="49" t="s">
        <v>659</v>
      </c>
      <c r="G980" s="166">
        <f>E980*$G$1</f>
        <v>361</v>
      </c>
      <c r="H980" s="166">
        <f>G980*($H$1+1)</f>
        <v>469.3</v>
      </c>
      <c r="I980" s="256">
        <f>D980*H980</f>
        <v>0</v>
      </c>
    </row>
    <row r="981" spans="1:9" ht="12" hidden="1" customHeight="1" outlineLevel="1" x14ac:dyDescent="0.2">
      <c r="A981" s="843"/>
      <c r="B981" s="845"/>
      <c r="C981" s="62" t="s">
        <v>3758</v>
      </c>
      <c r="D981" s="233"/>
      <c r="E981" s="183"/>
      <c r="F981" s="183"/>
    </row>
    <row r="982" spans="1:9" ht="12" hidden="1" customHeight="1" outlineLevel="1" x14ac:dyDescent="0.2">
      <c r="A982" s="31" t="s">
        <v>2755</v>
      </c>
      <c r="B982" s="51" t="s">
        <v>2828</v>
      </c>
      <c r="C982" s="62" t="s">
        <v>1188</v>
      </c>
      <c r="D982" s="229"/>
      <c r="E982" s="53">
        <v>23</v>
      </c>
      <c r="F982" s="40" t="s">
        <v>4209</v>
      </c>
      <c r="G982" s="166">
        <f t="shared" ref="G982:G1031" si="113">E982*$G$1</f>
        <v>874</v>
      </c>
      <c r="H982" s="166">
        <f t="shared" ref="H982:H1031" si="114">G982*($H$1+1)</f>
        <v>1136.2</v>
      </c>
      <c r="I982" s="256">
        <f t="shared" ref="I982:I1031" si="115">D982*H982</f>
        <v>0</v>
      </c>
    </row>
    <row r="983" spans="1:9" ht="12" hidden="1" customHeight="1" outlineLevel="1" x14ac:dyDescent="0.2">
      <c r="A983" s="31" t="s">
        <v>2755</v>
      </c>
      <c r="B983" s="38" t="s">
        <v>2829</v>
      </c>
      <c r="C983" s="39" t="s">
        <v>1282</v>
      </c>
      <c r="D983" s="219"/>
      <c r="E983" s="40">
        <v>12</v>
      </c>
      <c r="F983" s="40" t="s">
        <v>4209</v>
      </c>
      <c r="G983" s="166">
        <f t="shared" si="113"/>
        <v>456</v>
      </c>
      <c r="H983" s="166">
        <f t="shared" si="114"/>
        <v>592.80000000000007</v>
      </c>
      <c r="I983" s="256">
        <f t="shared" si="115"/>
        <v>0</v>
      </c>
    </row>
    <row r="984" spans="1:9" ht="12" hidden="1" customHeight="1" outlineLevel="1" x14ac:dyDescent="0.2">
      <c r="A984" s="31" t="s">
        <v>2755</v>
      </c>
      <c r="B984" s="38" t="s">
        <v>1283</v>
      </c>
      <c r="C984" s="39" t="s">
        <v>4240</v>
      </c>
      <c r="D984" s="219"/>
      <c r="E984" s="40">
        <v>20</v>
      </c>
      <c r="F984" s="40" t="s">
        <v>4209</v>
      </c>
      <c r="G984" s="166">
        <f t="shared" si="113"/>
        <v>760</v>
      </c>
      <c r="H984" s="166">
        <f t="shared" si="114"/>
        <v>988</v>
      </c>
      <c r="I984" s="256">
        <f t="shared" si="115"/>
        <v>0</v>
      </c>
    </row>
    <row r="985" spans="1:9" ht="12" hidden="1" customHeight="1" outlineLevel="1" x14ac:dyDescent="0.2">
      <c r="A985" s="31" t="s">
        <v>2758</v>
      </c>
      <c r="B985" s="38" t="s">
        <v>1189</v>
      </c>
      <c r="C985" s="39" t="s">
        <v>1285</v>
      </c>
      <c r="D985" s="219"/>
      <c r="E985" s="40">
        <v>31.46</v>
      </c>
      <c r="F985" s="40" t="s">
        <v>4209</v>
      </c>
      <c r="G985" s="166">
        <f t="shared" si="113"/>
        <v>1195.48</v>
      </c>
      <c r="H985" s="166">
        <f t="shared" si="114"/>
        <v>1554.124</v>
      </c>
      <c r="I985" s="256">
        <f t="shared" si="115"/>
        <v>0</v>
      </c>
    </row>
    <row r="986" spans="1:9" ht="12" hidden="1" customHeight="1" outlineLevel="1" x14ac:dyDescent="0.2">
      <c r="A986" s="31" t="s">
        <v>2758</v>
      </c>
      <c r="B986" s="38" t="s">
        <v>1189</v>
      </c>
      <c r="C986" s="39" t="s">
        <v>2754</v>
      </c>
      <c r="D986" s="219"/>
      <c r="E986" s="40">
        <v>31.46</v>
      </c>
      <c r="F986" s="40" t="s">
        <v>4209</v>
      </c>
      <c r="G986" s="166">
        <f t="shared" si="113"/>
        <v>1195.48</v>
      </c>
      <c r="H986" s="166">
        <f t="shared" si="114"/>
        <v>1554.124</v>
      </c>
      <c r="I986" s="256">
        <f t="shared" si="115"/>
        <v>0</v>
      </c>
    </row>
    <row r="987" spans="1:9" ht="12" hidden="1" customHeight="1" outlineLevel="1" x14ac:dyDescent="0.2">
      <c r="A987" s="31" t="s">
        <v>2758</v>
      </c>
      <c r="B987" s="38" t="s">
        <v>4241</v>
      </c>
      <c r="C987" s="39" t="s">
        <v>1285</v>
      </c>
      <c r="D987" s="219"/>
      <c r="E987" s="40">
        <v>24.31</v>
      </c>
      <c r="F987" s="40" t="s">
        <v>4209</v>
      </c>
      <c r="G987" s="166">
        <f t="shared" si="113"/>
        <v>923.78</v>
      </c>
      <c r="H987" s="166">
        <f t="shared" si="114"/>
        <v>1200.914</v>
      </c>
      <c r="I987" s="256">
        <f t="shared" si="115"/>
        <v>0</v>
      </c>
    </row>
    <row r="988" spans="1:9" ht="12" hidden="1" customHeight="1" outlineLevel="1" x14ac:dyDescent="0.2">
      <c r="A988" s="31" t="s">
        <v>2758</v>
      </c>
      <c r="B988" s="38" t="s">
        <v>4241</v>
      </c>
      <c r="C988" s="39" t="s">
        <v>2754</v>
      </c>
      <c r="D988" s="219"/>
      <c r="E988" s="40">
        <v>24.31</v>
      </c>
      <c r="F988" s="40" t="s">
        <v>4209</v>
      </c>
      <c r="G988" s="166">
        <f t="shared" si="113"/>
        <v>923.78</v>
      </c>
      <c r="H988" s="166">
        <f t="shared" si="114"/>
        <v>1200.914</v>
      </c>
      <c r="I988" s="256">
        <f t="shared" si="115"/>
        <v>0</v>
      </c>
    </row>
    <row r="989" spans="1:9" ht="12" hidden="1" customHeight="1" outlineLevel="1" x14ac:dyDescent="0.2">
      <c r="A989" s="31" t="s">
        <v>2758</v>
      </c>
      <c r="B989" s="38" t="s">
        <v>4242</v>
      </c>
      <c r="C989" s="39" t="s">
        <v>1285</v>
      </c>
      <c r="D989" s="219"/>
      <c r="E989" s="40">
        <v>26.4</v>
      </c>
      <c r="F989" s="40" t="s">
        <v>4209</v>
      </c>
      <c r="G989" s="166">
        <f t="shared" si="113"/>
        <v>1003.1999999999999</v>
      </c>
      <c r="H989" s="166">
        <f t="shared" si="114"/>
        <v>1304.1599999999999</v>
      </c>
      <c r="I989" s="256">
        <f t="shared" si="115"/>
        <v>0</v>
      </c>
    </row>
    <row r="990" spans="1:9" ht="12" hidden="1" customHeight="1" outlineLevel="1" x14ac:dyDescent="0.2">
      <c r="A990" s="31" t="s">
        <v>2758</v>
      </c>
      <c r="B990" s="38" t="s">
        <v>4242</v>
      </c>
      <c r="C990" s="39" t="s">
        <v>2754</v>
      </c>
      <c r="D990" s="219"/>
      <c r="E990" s="40">
        <v>26.4</v>
      </c>
      <c r="F990" s="40" t="s">
        <v>4209</v>
      </c>
      <c r="G990" s="166">
        <f t="shared" si="113"/>
        <v>1003.1999999999999</v>
      </c>
      <c r="H990" s="166">
        <f t="shared" si="114"/>
        <v>1304.1599999999999</v>
      </c>
      <c r="I990" s="256">
        <f t="shared" si="115"/>
        <v>0</v>
      </c>
    </row>
    <row r="991" spans="1:9" ht="12" hidden="1" customHeight="1" outlineLevel="1" x14ac:dyDescent="0.2">
      <c r="A991" s="31" t="s">
        <v>2758</v>
      </c>
      <c r="B991" s="38" t="s">
        <v>4243</v>
      </c>
      <c r="C991" s="39" t="s">
        <v>1285</v>
      </c>
      <c r="D991" s="219"/>
      <c r="E991" s="40">
        <v>29.5</v>
      </c>
      <c r="F991" s="40" t="s">
        <v>4209</v>
      </c>
      <c r="G991" s="166">
        <f t="shared" si="113"/>
        <v>1121</v>
      </c>
      <c r="H991" s="166">
        <f t="shared" si="114"/>
        <v>1457.3</v>
      </c>
      <c r="I991" s="256">
        <f t="shared" si="115"/>
        <v>0</v>
      </c>
    </row>
    <row r="992" spans="1:9" ht="12" hidden="1" customHeight="1" outlineLevel="1" x14ac:dyDescent="0.2">
      <c r="A992" s="31" t="s">
        <v>2758</v>
      </c>
      <c r="B992" s="38" t="s">
        <v>4243</v>
      </c>
      <c r="C992" s="39" t="s">
        <v>2754</v>
      </c>
      <c r="D992" s="219"/>
      <c r="E992" s="40">
        <v>29.5</v>
      </c>
      <c r="F992" s="40" t="s">
        <v>4209</v>
      </c>
      <c r="G992" s="166">
        <f t="shared" si="113"/>
        <v>1121</v>
      </c>
      <c r="H992" s="166">
        <f t="shared" si="114"/>
        <v>1457.3</v>
      </c>
      <c r="I992" s="256">
        <f t="shared" si="115"/>
        <v>0</v>
      </c>
    </row>
    <row r="993" spans="1:9" ht="12" hidden="1" customHeight="1" outlineLevel="1" x14ac:dyDescent="0.2">
      <c r="A993" s="31" t="s">
        <v>4244</v>
      </c>
      <c r="B993" s="38" t="s">
        <v>1284</v>
      </c>
      <c r="C993" s="39" t="s">
        <v>1190</v>
      </c>
      <c r="D993" s="219"/>
      <c r="E993" s="40">
        <v>14</v>
      </c>
      <c r="F993" s="40" t="s">
        <v>4209</v>
      </c>
      <c r="G993" s="166">
        <f t="shared" si="113"/>
        <v>532</v>
      </c>
      <c r="H993" s="166">
        <f t="shared" si="114"/>
        <v>691.6</v>
      </c>
      <c r="I993" s="256">
        <f t="shared" si="115"/>
        <v>0</v>
      </c>
    </row>
    <row r="994" spans="1:9" ht="12" hidden="1" customHeight="1" outlineLevel="1" x14ac:dyDescent="0.2">
      <c r="A994" s="31" t="s">
        <v>4244</v>
      </c>
      <c r="B994" s="38" t="s">
        <v>1284</v>
      </c>
      <c r="C994" s="39" t="s">
        <v>1191</v>
      </c>
      <c r="D994" s="219"/>
      <c r="E994" s="40">
        <v>26</v>
      </c>
      <c r="F994" s="40" t="s">
        <v>4209</v>
      </c>
      <c r="G994" s="166">
        <f t="shared" si="113"/>
        <v>988</v>
      </c>
      <c r="H994" s="166">
        <f t="shared" si="114"/>
        <v>1284.4000000000001</v>
      </c>
      <c r="I994" s="256">
        <f t="shared" si="115"/>
        <v>0</v>
      </c>
    </row>
    <row r="995" spans="1:9" ht="12" hidden="1" customHeight="1" outlineLevel="1" x14ac:dyDescent="0.2">
      <c r="A995" s="31" t="s">
        <v>4244</v>
      </c>
      <c r="B995" s="38" t="s">
        <v>4245</v>
      </c>
      <c r="C995" s="39" t="s">
        <v>1192</v>
      </c>
      <c r="D995" s="219"/>
      <c r="E995" s="40">
        <v>25.3</v>
      </c>
      <c r="F995" s="40" t="s">
        <v>4209</v>
      </c>
      <c r="G995" s="166">
        <f t="shared" si="113"/>
        <v>961.4</v>
      </c>
      <c r="H995" s="166">
        <f t="shared" si="114"/>
        <v>1249.82</v>
      </c>
      <c r="I995" s="256">
        <f t="shared" si="115"/>
        <v>0</v>
      </c>
    </row>
    <row r="996" spans="1:9" ht="12" hidden="1" customHeight="1" outlineLevel="1" x14ac:dyDescent="0.2">
      <c r="A996" s="31" t="s">
        <v>4244</v>
      </c>
      <c r="B996" s="38" t="s">
        <v>4246</v>
      </c>
      <c r="C996" s="39" t="s">
        <v>4247</v>
      </c>
      <c r="D996" s="219"/>
      <c r="E996" s="40">
        <v>49.4</v>
      </c>
      <c r="F996" s="40" t="s">
        <v>4209</v>
      </c>
      <c r="G996" s="166">
        <f t="shared" si="113"/>
        <v>1877.2</v>
      </c>
      <c r="H996" s="166">
        <f t="shared" si="114"/>
        <v>2440.36</v>
      </c>
      <c r="I996" s="256">
        <f t="shared" si="115"/>
        <v>0</v>
      </c>
    </row>
    <row r="997" spans="1:9" ht="12" hidden="1" customHeight="1" outlineLevel="1" x14ac:dyDescent="0.2">
      <c r="A997" s="31" t="s">
        <v>4248</v>
      </c>
      <c r="B997" s="38" t="s">
        <v>1193</v>
      </c>
      <c r="C997" s="39" t="s">
        <v>1285</v>
      </c>
      <c r="D997" s="219"/>
      <c r="E997" s="40">
        <v>19.25</v>
      </c>
      <c r="F997" s="40" t="s">
        <v>4209</v>
      </c>
      <c r="G997" s="166">
        <f t="shared" si="113"/>
        <v>731.5</v>
      </c>
      <c r="H997" s="166">
        <f t="shared" si="114"/>
        <v>950.95</v>
      </c>
      <c r="I997" s="256">
        <f t="shared" si="115"/>
        <v>0</v>
      </c>
    </row>
    <row r="998" spans="1:9" ht="12" hidden="1" customHeight="1" outlineLevel="1" x14ac:dyDescent="0.2">
      <c r="A998" s="31" t="s">
        <v>4248</v>
      </c>
      <c r="B998" s="38" t="s">
        <v>1193</v>
      </c>
      <c r="C998" s="39" t="s">
        <v>1194</v>
      </c>
      <c r="D998" s="219"/>
      <c r="E998" s="40">
        <v>19.25</v>
      </c>
      <c r="F998" s="40" t="s">
        <v>4209</v>
      </c>
      <c r="G998" s="166">
        <f t="shared" si="113"/>
        <v>731.5</v>
      </c>
      <c r="H998" s="166">
        <f t="shared" si="114"/>
        <v>950.95</v>
      </c>
      <c r="I998" s="256">
        <f t="shared" si="115"/>
        <v>0</v>
      </c>
    </row>
    <row r="999" spans="1:9" ht="12" hidden="1" customHeight="1" outlineLevel="1" x14ac:dyDescent="0.2">
      <c r="A999" s="31" t="s">
        <v>4248</v>
      </c>
      <c r="B999" s="38" t="s">
        <v>4249</v>
      </c>
      <c r="C999" s="39" t="s">
        <v>4250</v>
      </c>
      <c r="D999" s="219"/>
      <c r="E999" s="40">
        <v>34.1</v>
      </c>
      <c r="F999" s="40" t="s">
        <v>4209</v>
      </c>
      <c r="G999" s="166">
        <f t="shared" si="113"/>
        <v>1295.8</v>
      </c>
      <c r="H999" s="166">
        <f t="shared" si="114"/>
        <v>1684.54</v>
      </c>
      <c r="I999" s="256">
        <f t="shared" si="115"/>
        <v>0</v>
      </c>
    </row>
    <row r="1000" spans="1:9" ht="12" hidden="1" customHeight="1" outlineLevel="1" x14ac:dyDescent="0.2">
      <c r="A1000" s="31" t="s">
        <v>4248</v>
      </c>
      <c r="B1000" s="38" t="s">
        <v>4249</v>
      </c>
      <c r="C1000" s="39" t="s">
        <v>4251</v>
      </c>
      <c r="D1000" s="219"/>
      <c r="E1000" s="40">
        <v>61.1</v>
      </c>
      <c r="F1000" s="40" t="s">
        <v>4209</v>
      </c>
      <c r="G1000" s="166">
        <f t="shared" si="113"/>
        <v>2321.8000000000002</v>
      </c>
      <c r="H1000" s="166">
        <f t="shared" si="114"/>
        <v>3018.34</v>
      </c>
      <c r="I1000" s="256">
        <f t="shared" si="115"/>
        <v>0</v>
      </c>
    </row>
    <row r="1001" spans="1:9" ht="12" hidden="1" customHeight="1" outlineLevel="1" x14ac:dyDescent="0.2">
      <c r="A1001" s="31" t="s">
        <v>4248</v>
      </c>
      <c r="B1001" s="38" t="s">
        <v>4252</v>
      </c>
      <c r="C1001" s="39" t="s">
        <v>4253</v>
      </c>
      <c r="D1001" s="219"/>
      <c r="E1001" s="40">
        <v>46.2</v>
      </c>
      <c r="F1001" s="40" t="s">
        <v>4209</v>
      </c>
      <c r="G1001" s="166">
        <f t="shared" si="113"/>
        <v>1755.6000000000001</v>
      </c>
      <c r="H1001" s="166">
        <f t="shared" si="114"/>
        <v>2282.2800000000002</v>
      </c>
      <c r="I1001" s="256">
        <f t="shared" si="115"/>
        <v>0</v>
      </c>
    </row>
    <row r="1002" spans="1:9" ht="12" hidden="1" customHeight="1" outlineLevel="1" x14ac:dyDescent="0.2">
      <c r="A1002" s="31" t="s">
        <v>4248</v>
      </c>
      <c r="B1002" s="38" t="s">
        <v>4254</v>
      </c>
      <c r="C1002" s="39" t="s">
        <v>4253</v>
      </c>
      <c r="D1002" s="219"/>
      <c r="E1002" s="40">
        <v>46.2</v>
      </c>
      <c r="F1002" s="40" t="s">
        <v>4209</v>
      </c>
      <c r="G1002" s="166">
        <f t="shared" si="113"/>
        <v>1755.6000000000001</v>
      </c>
      <c r="H1002" s="166">
        <f t="shared" si="114"/>
        <v>2282.2800000000002</v>
      </c>
      <c r="I1002" s="256">
        <f t="shared" si="115"/>
        <v>0</v>
      </c>
    </row>
    <row r="1003" spans="1:9" ht="12" hidden="1" customHeight="1" outlineLevel="1" x14ac:dyDescent="0.2">
      <c r="A1003" s="31" t="s">
        <v>4248</v>
      </c>
      <c r="B1003" s="38" t="s">
        <v>4254</v>
      </c>
      <c r="C1003" s="39" t="s">
        <v>1195</v>
      </c>
      <c r="D1003" s="219"/>
      <c r="E1003" s="40">
        <v>46.2</v>
      </c>
      <c r="F1003" s="40" t="s">
        <v>4209</v>
      </c>
      <c r="G1003" s="166">
        <f t="shared" si="113"/>
        <v>1755.6000000000001</v>
      </c>
      <c r="H1003" s="166">
        <f t="shared" si="114"/>
        <v>2282.2800000000002</v>
      </c>
      <c r="I1003" s="256">
        <f t="shared" si="115"/>
        <v>0</v>
      </c>
    </row>
    <row r="1004" spans="1:9" ht="12" hidden="1" customHeight="1" outlineLevel="1" x14ac:dyDescent="0.2">
      <c r="A1004" s="31" t="s">
        <v>4255</v>
      </c>
      <c r="B1004" s="38" t="s">
        <v>2756</v>
      </c>
      <c r="C1004" s="39" t="s">
        <v>1196</v>
      </c>
      <c r="D1004" s="219"/>
      <c r="E1004" s="40">
        <v>8.1</v>
      </c>
      <c r="F1004" s="40" t="s">
        <v>4209</v>
      </c>
      <c r="G1004" s="166">
        <f t="shared" si="113"/>
        <v>307.8</v>
      </c>
      <c r="H1004" s="166">
        <f t="shared" si="114"/>
        <v>400.14000000000004</v>
      </c>
      <c r="I1004" s="256">
        <f t="shared" si="115"/>
        <v>0</v>
      </c>
    </row>
    <row r="1005" spans="1:9" ht="12" hidden="1" customHeight="1" outlineLevel="1" x14ac:dyDescent="0.2">
      <c r="A1005" s="31" t="s">
        <v>4255</v>
      </c>
      <c r="B1005" s="38" t="s">
        <v>2756</v>
      </c>
      <c r="C1005" s="39" t="s">
        <v>1197</v>
      </c>
      <c r="D1005" s="219"/>
      <c r="E1005" s="40">
        <v>8.4</v>
      </c>
      <c r="F1005" s="40" t="s">
        <v>4209</v>
      </c>
      <c r="G1005" s="166">
        <f t="shared" si="113"/>
        <v>319.2</v>
      </c>
      <c r="H1005" s="166">
        <f t="shared" si="114"/>
        <v>414.96</v>
      </c>
      <c r="I1005" s="256">
        <f t="shared" si="115"/>
        <v>0</v>
      </c>
    </row>
    <row r="1006" spans="1:9" ht="12" hidden="1" customHeight="1" outlineLevel="1" x14ac:dyDescent="0.2">
      <c r="A1006" s="31" t="s">
        <v>4255</v>
      </c>
      <c r="B1006" s="38" t="s">
        <v>2756</v>
      </c>
      <c r="C1006" s="39" t="s">
        <v>1198</v>
      </c>
      <c r="D1006" s="219"/>
      <c r="E1006" s="40">
        <v>9</v>
      </c>
      <c r="F1006" s="40" t="s">
        <v>4209</v>
      </c>
      <c r="G1006" s="166">
        <f t="shared" si="113"/>
        <v>342</v>
      </c>
      <c r="H1006" s="166">
        <f t="shared" si="114"/>
        <v>444.6</v>
      </c>
      <c r="I1006" s="256">
        <f t="shared" si="115"/>
        <v>0</v>
      </c>
    </row>
    <row r="1007" spans="1:9" ht="12" hidden="1" customHeight="1" outlineLevel="1" x14ac:dyDescent="0.2">
      <c r="A1007" s="31" t="s">
        <v>4255</v>
      </c>
      <c r="B1007" s="38" t="s">
        <v>2756</v>
      </c>
      <c r="C1007" s="39" t="s">
        <v>1199</v>
      </c>
      <c r="D1007" s="219"/>
      <c r="E1007" s="40">
        <v>9.8000000000000007</v>
      </c>
      <c r="F1007" s="40" t="s">
        <v>4209</v>
      </c>
      <c r="G1007" s="166">
        <f t="shared" si="113"/>
        <v>372.40000000000003</v>
      </c>
      <c r="H1007" s="166">
        <f t="shared" si="114"/>
        <v>484.12000000000006</v>
      </c>
      <c r="I1007" s="256">
        <f t="shared" si="115"/>
        <v>0</v>
      </c>
    </row>
    <row r="1008" spans="1:9" ht="12" hidden="1" customHeight="1" outlineLevel="1" x14ac:dyDescent="0.2">
      <c r="A1008" s="31" t="s">
        <v>4255</v>
      </c>
      <c r="B1008" s="38" t="s">
        <v>2756</v>
      </c>
      <c r="C1008" s="39" t="s">
        <v>1200</v>
      </c>
      <c r="D1008" s="219"/>
      <c r="E1008" s="40">
        <v>11</v>
      </c>
      <c r="F1008" s="40" t="s">
        <v>4209</v>
      </c>
      <c r="G1008" s="166">
        <f t="shared" si="113"/>
        <v>418</v>
      </c>
      <c r="H1008" s="166">
        <f t="shared" si="114"/>
        <v>543.4</v>
      </c>
      <c r="I1008" s="256">
        <f t="shared" si="115"/>
        <v>0</v>
      </c>
    </row>
    <row r="1009" spans="1:9" ht="12" hidden="1" customHeight="1" outlineLevel="1" x14ac:dyDescent="0.2">
      <c r="A1009" s="31" t="s">
        <v>4255</v>
      </c>
      <c r="B1009" s="38"/>
      <c r="C1009" s="39" t="s">
        <v>2757</v>
      </c>
      <c r="D1009" s="219"/>
      <c r="E1009" s="40">
        <v>0.4</v>
      </c>
      <c r="F1009" s="40" t="s">
        <v>659</v>
      </c>
      <c r="G1009" s="166">
        <f t="shared" si="113"/>
        <v>15.200000000000001</v>
      </c>
      <c r="H1009" s="166">
        <f t="shared" si="114"/>
        <v>19.760000000000002</v>
      </c>
      <c r="I1009" s="256">
        <f t="shared" si="115"/>
        <v>0</v>
      </c>
    </row>
    <row r="1010" spans="1:9" ht="12" hidden="1" customHeight="1" outlineLevel="1" x14ac:dyDescent="0.2">
      <c r="A1010" s="31" t="s">
        <v>4255</v>
      </c>
      <c r="B1010" s="38" t="s">
        <v>4257</v>
      </c>
      <c r="C1010" s="39" t="s">
        <v>1201</v>
      </c>
      <c r="D1010" s="219"/>
      <c r="E1010" s="40">
        <v>11.77</v>
      </c>
      <c r="F1010" s="40" t="s">
        <v>659</v>
      </c>
      <c r="G1010" s="166">
        <f t="shared" si="113"/>
        <v>447.26</v>
      </c>
      <c r="H1010" s="166">
        <f t="shared" si="114"/>
        <v>581.43799999999999</v>
      </c>
      <c r="I1010" s="256">
        <f t="shared" si="115"/>
        <v>0</v>
      </c>
    </row>
    <row r="1011" spans="1:9" ht="12" hidden="1" customHeight="1" outlineLevel="1" x14ac:dyDescent="0.2">
      <c r="A1011" s="31" t="s">
        <v>4255</v>
      </c>
      <c r="B1011" s="38" t="s">
        <v>4258</v>
      </c>
      <c r="C1011" s="39" t="s">
        <v>1202</v>
      </c>
      <c r="D1011" s="219"/>
      <c r="E1011" s="40">
        <v>13.64</v>
      </c>
      <c r="F1011" s="40" t="s">
        <v>659</v>
      </c>
      <c r="G1011" s="166">
        <f t="shared" si="113"/>
        <v>518.32000000000005</v>
      </c>
      <c r="H1011" s="166">
        <f t="shared" si="114"/>
        <v>673.81600000000014</v>
      </c>
      <c r="I1011" s="256">
        <f t="shared" si="115"/>
        <v>0</v>
      </c>
    </row>
    <row r="1012" spans="1:9" ht="12" hidden="1" customHeight="1" outlineLevel="1" x14ac:dyDescent="0.2">
      <c r="A1012" s="31" t="s">
        <v>4255</v>
      </c>
      <c r="B1012" s="38" t="s">
        <v>884</v>
      </c>
      <c r="C1012" s="39" t="s">
        <v>885</v>
      </c>
      <c r="D1012" s="219"/>
      <c r="E1012" s="40">
        <v>16.170000000000002</v>
      </c>
      <c r="F1012" s="40" t="s">
        <v>659</v>
      </c>
      <c r="G1012" s="166">
        <f t="shared" si="113"/>
        <v>614.46</v>
      </c>
      <c r="H1012" s="166">
        <f t="shared" si="114"/>
        <v>798.79800000000012</v>
      </c>
      <c r="I1012" s="256">
        <f t="shared" si="115"/>
        <v>0</v>
      </c>
    </row>
    <row r="1013" spans="1:9" ht="12" hidden="1" customHeight="1" outlineLevel="1" x14ac:dyDescent="0.2">
      <c r="A1013" s="31" t="s">
        <v>4255</v>
      </c>
      <c r="B1013" s="38" t="s">
        <v>1203</v>
      </c>
      <c r="C1013" s="39" t="s">
        <v>1204</v>
      </c>
      <c r="D1013" s="219"/>
      <c r="E1013" s="40">
        <v>13</v>
      </c>
      <c r="F1013" s="40" t="s">
        <v>659</v>
      </c>
      <c r="G1013" s="166">
        <f t="shared" si="113"/>
        <v>494</v>
      </c>
      <c r="H1013" s="166">
        <f t="shared" si="114"/>
        <v>642.20000000000005</v>
      </c>
      <c r="I1013" s="256">
        <f t="shared" si="115"/>
        <v>0</v>
      </c>
    </row>
    <row r="1014" spans="1:9" ht="12" hidden="1" customHeight="1" outlineLevel="1" x14ac:dyDescent="0.2">
      <c r="A1014" s="31" t="s">
        <v>4256</v>
      </c>
      <c r="B1014" s="38" t="s">
        <v>886</v>
      </c>
      <c r="C1014" s="39" t="s">
        <v>1205</v>
      </c>
      <c r="D1014" s="219"/>
      <c r="E1014" s="40">
        <v>14.19</v>
      </c>
      <c r="F1014" s="40" t="s">
        <v>4209</v>
      </c>
      <c r="G1014" s="166">
        <f t="shared" si="113"/>
        <v>539.22</v>
      </c>
      <c r="H1014" s="166">
        <f t="shared" si="114"/>
        <v>700.9860000000001</v>
      </c>
      <c r="I1014" s="256">
        <f t="shared" si="115"/>
        <v>0</v>
      </c>
    </row>
    <row r="1015" spans="1:9" ht="12" hidden="1" customHeight="1" outlineLevel="1" x14ac:dyDescent="0.2">
      <c r="A1015" s="31" t="s">
        <v>4256</v>
      </c>
      <c r="B1015" s="38" t="s">
        <v>887</v>
      </c>
      <c r="C1015" s="39" t="s">
        <v>1206</v>
      </c>
      <c r="D1015" s="219"/>
      <c r="E1015" s="40">
        <v>9.24</v>
      </c>
      <c r="F1015" s="40" t="s">
        <v>4209</v>
      </c>
      <c r="G1015" s="166">
        <f t="shared" si="113"/>
        <v>351.12</v>
      </c>
      <c r="H1015" s="166">
        <f t="shared" si="114"/>
        <v>456.45600000000002</v>
      </c>
      <c r="I1015" s="256">
        <f t="shared" si="115"/>
        <v>0</v>
      </c>
    </row>
    <row r="1016" spans="1:9" ht="12" hidden="1" customHeight="1" outlineLevel="1" x14ac:dyDescent="0.2">
      <c r="A1016" s="31" t="s">
        <v>4256</v>
      </c>
      <c r="B1016" s="38" t="s">
        <v>888</v>
      </c>
      <c r="C1016" s="39" t="s">
        <v>1207</v>
      </c>
      <c r="D1016" s="219"/>
      <c r="E1016" s="40">
        <v>11.33</v>
      </c>
      <c r="F1016" s="40" t="s">
        <v>4209</v>
      </c>
      <c r="G1016" s="166">
        <f t="shared" si="113"/>
        <v>430.54</v>
      </c>
      <c r="H1016" s="166">
        <f t="shared" si="114"/>
        <v>559.702</v>
      </c>
      <c r="I1016" s="256">
        <f t="shared" si="115"/>
        <v>0</v>
      </c>
    </row>
    <row r="1017" spans="1:9" ht="12" hidden="1" customHeight="1" outlineLevel="1" x14ac:dyDescent="0.2">
      <c r="A1017" s="31" t="s">
        <v>889</v>
      </c>
      <c r="B1017" s="38" t="s">
        <v>739</v>
      </c>
      <c r="C1017" s="39" t="s">
        <v>890</v>
      </c>
      <c r="D1017" s="219"/>
      <c r="E1017" s="40">
        <v>35</v>
      </c>
      <c r="F1017" s="40" t="s">
        <v>659</v>
      </c>
      <c r="G1017" s="166">
        <f t="shared" si="113"/>
        <v>1330</v>
      </c>
      <c r="H1017" s="166">
        <f t="shared" si="114"/>
        <v>1729</v>
      </c>
      <c r="I1017" s="256">
        <f t="shared" si="115"/>
        <v>0</v>
      </c>
    </row>
    <row r="1018" spans="1:9" ht="12" hidden="1" customHeight="1" outlineLevel="1" x14ac:dyDescent="0.2">
      <c r="A1018" s="31" t="s">
        <v>889</v>
      </c>
      <c r="B1018" s="38" t="s">
        <v>741</v>
      </c>
      <c r="C1018" s="39" t="s">
        <v>891</v>
      </c>
      <c r="D1018" s="219"/>
      <c r="E1018" s="40">
        <v>40</v>
      </c>
      <c r="F1018" s="40" t="s">
        <v>659</v>
      </c>
      <c r="G1018" s="166">
        <f t="shared" si="113"/>
        <v>1520</v>
      </c>
      <c r="H1018" s="166">
        <f t="shared" si="114"/>
        <v>1976</v>
      </c>
      <c r="I1018" s="256">
        <f t="shared" si="115"/>
        <v>0</v>
      </c>
    </row>
    <row r="1019" spans="1:9" ht="12" hidden="1" customHeight="1" outlineLevel="1" x14ac:dyDescent="0.2">
      <c r="A1019" s="31" t="s">
        <v>889</v>
      </c>
      <c r="B1019" s="38" t="s">
        <v>1208</v>
      </c>
      <c r="C1019" s="39" t="s">
        <v>892</v>
      </c>
      <c r="D1019" s="219"/>
      <c r="E1019" s="40">
        <v>26.18</v>
      </c>
      <c r="F1019" s="40" t="s">
        <v>659</v>
      </c>
      <c r="G1019" s="166">
        <f t="shared" si="113"/>
        <v>994.84</v>
      </c>
      <c r="H1019" s="166">
        <f t="shared" si="114"/>
        <v>1293.2920000000001</v>
      </c>
      <c r="I1019" s="256">
        <f t="shared" si="115"/>
        <v>0</v>
      </c>
    </row>
    <row r="1020" spans="1:9" ht="12" hidden="1" customHeight="1" outlineLevel="1" x14ac:dyDescent="0.2">
      <c r="A1020" s="31" t="s">
        <v>889</v>
      </c>
      <c r="B1020" s="38" t="s">
        <v>1209</v>
      </c>
      <c r="C1020" s="39" t="s">
        <v>893</v>
      </c>
      <c r="D1020" s="219"/>
      <c r="E1020" s="40">
        <v>32</v>
      </c>
      <c r="F1020" s="40" t="s">
        <v>659</v>
      </c>
      <c r="G1020" s="166">
        <f t="shared" si="113"/>
        <v>1216</v>
      </c>
      <c r="H1020" s="166">
        <f t="shared" si="114"/>
        <v>1580.8</v>
      </c>
      <c r="I1020" s="256">
        <f t="shared" si="115"/>
        <v>0</v>
      </c>
    </row>
    <row r="1021" spans="1:9" ht="12" hidden="1" customHeight="1" outlineLevel="1" x14ac:dyDescent="0.2">
      <c r="A1021" s="31" t="s">
        <v>894</v>
      </c>
      <c r="B1021" s="38"/>
      <c r="C1021" s="41" t="s">
        <v>1210</v>
      </c>
      <c r="D1021" s="121"/>
      <c r="E1021" s="40">
        <v>58.85</v>
      </c>
      <c r="F1021" s="40" t="s">
        <v>659</v>
      </c>
      <c r="G1021" s="166">
        <f t="shared" si="113"/>
        <v>2236.3000000000002</v>
      </c>
      <c r="H1021" s="166">
        <f t="shared" si="114"/>
        <v>2907.1900000000005</v>
      </c>
      <c r="I1021" s="256">
        <f t="shared" si="115"/>
        <v>0</v>
      </c>
    </row>
    <row r="1022" spans="1:9" ht="12" hidden="1" customHeight="1" outlineLevel="1" x14ac:dyDescent="0.2">
      <c r="A1022" s="31" t="s">
        <v>894</v>
      </c>
      <c r="B1022" s="38"/>
      <c r="C1022" s="41" t="s">
        <v>1211</v>
      </c>
      <c r="D1022" s="121"/>
      <c r="E1022" s="40">
        <v>68.5</v>
      </c>
      <c r="F1022" s="40" t="s">
        <v>659</v>
      </c>
      <c r="G1022" s="166">
        <f t="shared" si="113"/>
        <v>2603</v>
      </c>
      <c r="H1022" s="166">
        <f t="shared" si="114"/>
        <v>3383.9</v>
      </c>
      <c r="I1022" s="256">
        <f t="shared" si="115"/>
        <v>0</v>
      </c>
    </row>
    <row r="1023" spans="1:9" ht="12" hidden="1" customHeight="1" outlineLevel="1" x14ac:dyDescent="0.2">
      <c r="A1023" s="31" t="s">
        <v>894</v>
      </c>
      <c r="B1023" s="38"/>
      <c r="C1023" s="41" t="s">
        <v>1212</v>
      </c>
      <c r="D1023" s="121"/>
      <c r="E1023" s="40">
        <v>88.54</v>
      </c>
      <c r="F1023" s="40" t="s">
        <v>659</v>
      </c>
      <c r="G1023" s="166">
        <f t="shared" si="113"/>
        <v>3364.5200000000004</v>
      </c>
      <c r="H1023" s="166">
        <f t="shared" si="114"/>
        <v>4373.8760000000011</v>
      </c>
      <c r="I1023" s="256">
        <f t="shared" si="115"/>
        <v>0</v>
      </c>
    </row>
    <row r="1024" spans="1:9" ht="12" hidden="1" customHeight="1" outlineLevel="1" x14ac:dyDescent="0.2">
      <c r="A1024" s="31" t="s">
        <v>894</v>
      </c>
      <c r="B1024" s="38"/>
      <c r="C1024" s="41" t="s">
        <v>1213</v>
      </c>
      <c r="D1024" s="121"/>
      <c r="E1024" s="40">
        <v>116.55</v>
      </c>
      <c r="F1024" s="40" t="s">
        <v>659</v>
      </c>
      <c r="G1024" s="166">
        <f t="shared" si="113"/>
        <v>4428.8999999999996</v>
      </c>
      <c r="H1024" s="166">
        <f t="shared" si="114"/>
        <v>5757.57</v>
      </c>
      <c r="I1024" s="256">
        <f t="shared" si="115"/>
        <v>0</v>
      </c>
    </row>
    <row r="1025" spans="1:9" ht="12" hidden="1" customHeight="1" outlineLevel="1" x14ac:dyDescent="0.2">
      <c r="A1025" s="31" t="s">
        <v>894</v>
      </c>
      <c r="B1025" s="38"/>
      <c r="C1025" s="41" t="s">
        <v>1214</v>
      </c>
      <c r="D1025" s="121"/>
      <c r="E1025" s="40">
        <v>59.95</v>
      </c>
      <c r="F1025" s="40" t="s">
        <v>659</v>
      </c>
      <c r="G1025" s="166">
        <f t="shared" si="113"/>
        <v>2278.1</v>
      </c>
      <c r="H1025" s="166">
        <f t="shared" si="114"/>
        <v>2961.53</v>
      </c>
      <c r="I1025" s="256">
        <f t="shared" si="115"/>
        <v>0</v>
      </c>
    </row>
    <row r="1026" spans="1:9" ht="12" hidden="1" customHeight="1" outlineLevel="1" x14ac:dyDescent="0.2">
      <c r="A1026" s="31" t="s">
        <v>894</v>
      </c>
      <c r="B1026" s="38"/>
      <c r="C1026" s="41" t="s">
        <v>1215</v>
      </c>
      <c r="D1026" s="121"/>
      <c r="E1026" s="40">
        <v>69.5</v>
      </c>
      <c r="F1026" s="40" t="s">
        <v>659</v>
      </c>
      <c r="G1026" s="166">
        <f t="shared" si="113"/>
        <v>2641</v>
      </c>
      <c r="H1026" s="166">
        <f t="shared" si="114"/>
        <v>3433.3</v>
      </c>
      <c r="I1026" s="256">
        <f t="shared" si="115"/>
        <v>0</v>
      </c>
    </row>
    <row r="1027" spans="1:9" ht="12" hidden="1" customHeight="1" outlineLevel="1" x14ac:dyDescent="0.2">
      <c r="A1027" s="31" t="s">
        <v>894</v>
      </c>
      <c r="B1027" s="38"/>
      <c r="C1027" s="41" t="s">
        <v>1216</v>
      </c>
      <c r="D1027" s="121"/>
      <c r="E1027" s="40">
        <v>89.64</v>
      </c>
      <c r="F1027" s="40" t="s">
        <v>659</v>
      </c>
      <c r="G1027" s="166">
        <f t="shared" si="113"/>
        <v>3406.32</v>
      </c>
      <c r="H1027" s="166">
        <f t="shared" si="114"/>
        <v>4428.2160000000003</v>
      </c>
      <c r="I1027" s="256">
        <f t="shared" si="115"/>
        <v>0</v>
      </c>
    </row>
    <row r="1028" spans="1:9" ht="12" hidden="1" customHeight="1" outlineLevel="1" x14ac:dyDescent="0.2">
      <c r="A1028" s="31" t="s">
        <v>894</v>
      </c>
      <c r="B1028" s="38"/>
      <c r="C1028" s="41" t="s">
        <v>1217</v>
      </c>
      <c r="D1028" s="121"/>
      <c r="E1028" s="40">
        <v>117.75</v>
      </c>
      <c r="F1028" s="40" t="s">
        <v>659</v>
      </c>
      <c r="G1028" s="166">
        <f t="shared" si="113"/>
        <v>4474.5</v>
      </c>
      <c r="H1028" s="166">
        <f t="shared" si="114"/>
        <v>5816.85</v>
      </c>
      <c r="I1028" s="256">
        <f t="shared" si="115"/>
        <v>0</v>
      </c>
    </row>
    <row r="1029" spans="1:9" ht="12" hidden="1" customHeight="1" outlineLevel="1" x14ac:dyDescent="0.2">
      <c r="A1029" s="31" t="s">
        <v>1218</v>
      </c>
      <c r="B1029" s="38" t="s">
        <v>692</v>
      </c>
      <c r="C1029" s="39" t="s">
        <v>743</v>
      </c>
      <c r="D1029" s="219"/>
      <c r="E1029" s="40">
        <v>62</v>
      </c>
      <c r="F1029" s="40" t="s">
        <v>659</v>
      </c>
      <c r="G1029" s="166">
        <f t="shared" si="113"/>
        <v>2356</v>
      </c>
      <c r="H1029" s="166">
        <f t="shared" si="114"/>
        <v>3062.8</v>
      </c>
      <c r="I1029" s="256">
        <f t="shared" si="115"/>
        <v>0</v>
      </c>
    </row>
    <row r="1030" spans="1:9" ht="12" hidden="1" customHeight="1" outlineLevel="1" x14ac:dyDescent="0.2">
      <c r="A1030" s="31" t="s">
        <v>1218</v>
      </c>
      <c r="B1030" s="38" t="s">
        <v>895</v>
      </c>
      <c r="C1030" s="39" t="s">
        <v>4089</v>
      </c>
      <c r="D1030" s="219"/>
      <c r="E1030" s="40">
        <v>42</v>
      </c>
      <c r="F1030" s="40" t="s">
        <v>659</v>
      </c>
      <c r="G1030" s="166">
        <f t="shared" si="113"/>
        <v>1596</v>
      </c>
      <c r="H1030" s="166">
        <f t="shared" si="114"/>
        <v>2074.8000000000002</v>
      </c>
      <c r="I1030" s="256">
        <f t="shared" si="115"/>
        <v>0</v>
      </c>
    </row>
    <row r="1031" spans="1:9" ht="12" hidden="1" customHeight="1" outlineLevel="1" x14ac:dyDescent="0.2">
      <c r="A1031" s="31" t="s">
        <v>1218</v>
      </c>
      <c r="B1031" s="38" t="s">
        <v>4090</v>
      </c>
      <c r="C1031" s="39" t="s">
        <v>869</v>
      </c>
      <c r="D1031" s="219"/>
      <c r="E1031" s="40">
        <v>42</v>
      </c>
      <c r="F1031" s="40" t="s">
        <v>659</v>
      </c>
      <c r="G1031" s="166">
        <f t="shared" si="113"/>
        <v>1596</v>
      </c>
      <c r="H1031" s="166">
        <f t="shared" si="114"/>
        <v>2074.8000000000002</v>
      </c>
      <c r="I1031" s="256">
        <f t="shared" si="115"/>
        <v>0</v>
      </c>
    </row>
    <row r="1032" spans="1:9" ht="12" customHeight="1" collapsed="1" x14ac:dyDescent="0.25">
      <c r="A1032" s="125" t="s">
        <v>2759</v>
      </c>
      <c r="B1032" s="129"/>
      <c r="C1032" s="138"/>
      <c r="D1032" s="206"/>
      <c r="E1032" s="180"/>
      <c r="F1032" s="180"/>
    </row>
    <row r="1033" spans="1:9" ht="12" hidden="1" customHeight="1" outlineLevel="1" x14ac:dyDescent="0.2">
      <c r="A1033" s="842" t="s">
        <v>2760</v>
      </c>
      <c r="B1033" s="844" t="s">
        <v>2761</v>
      </c>
      <c r="C1033" s="68" t="s">
        <v>2762</v>
      </c>
      <c r="D1033" s="67"/>
      <c r="E1033" s="40">
        <v>14.32</v>
      </c>
      <c r="F1033" s="40" t="s">
        <v>659</v>
      </c>
      <c r="G1033" s="166">
        <f t="shared" ref="G1033:G1067" si="116">E1033*$G$1</f>
        <v>544.16</v>
      </c>
      <c r="H1033" s="166">
        <f t="shared" ref="H1033:H1067" si="117">G1033*($H$1+1)</f>
        <v>707.40800000000002</v>
      </c>
      <c r="I1033" s="256">
        <f t="shared" ref="I1033:I1067" si="118">D1033*H1033</f>
        <v>0</v>
      </c>
    </row>
    <row r="1034" spans="1:9" ht="12" hidden="1" customHeight="1" outlineLevel="1" x14ac:dyDescent="0.2">
      <c r="A1034" s="847"/>
      <c r="B1034" s="848"/>
      <c r="C1034" s="82" t="s">
        <v>1219</v>
      </c>
      <c r="D1034" s="240"/>
      <c r="E1034" s="53">
        <v>1.8</v>
      </c>
      <c r="F1034" s="53" t="s">
        <v>659</v>
      </c>
      <c r="G1034" s="166">
        <f t="shared" si="116"/>
        <v>68.400000000000006</v>
      </c>
      <c r="H1034" s="166">
        <f t="shared" si="117"/>
        <v>88.920000000000016</v>
      </c>
      <c r="I1034" s="256">
        <f t="shared" si="118"/>
        <v>0</v>
      </c>
    </row>
    <row r="1035" spans="1:9" ht="12" hidden="1" customHeight="1" outlineLevel="1" x14ac:dyDescent="0.2">
      <c r="A1035" s="843"/>
      <c r="B1035" s="845"/>
      <c r="C1035" s="68" t="s">
        <v>1220</v>
      </c>
      <c r="D1035" s="67"/>
      <c r="E1035" s="40">
        <v>0.7</v>
      </c>
      <c r="F1035" s="40" t="s">
        <v>659</v>
      </c>
      <c r="G1035" s="166">
        <f t="shared" si="116"/>
        <v>26.599999999999998</v>
      </c>
      <c r="H1035" s="166">
        <f t="shared" si="117"/>
        <v>34.58</v>
      </c>
      <c r="I1035" s="256">
        <f t="shared" si="118"/>
        <v>0</v>
      </c>
    </row>
    <row r="1036" spans="1:9" ht="12" hidden="1" customHeight="1" outlineLevel="1" x14ac:dyDescent="0.2">
      <c r="A1036" s="842" t="s">
        <v>2760</v>
      </c>
      <c r="B1036" s="844" t="s">
        <v>2763</v>
      </c>
      <c r="C1036" s="68" t="s">
        <v>2990</v>
      </c>
      <c r="D1036" s="67"/>
      <c r="E1036" s="40">
        <v>14.32</v>
      </c>
      <c r="F1036" s="40" t="s">
        <v>659</v>
      </c>
      <c r="G1036" s="166">
        <f t="shared" si="116"/>
        <v>544.16</v>
      </c>
      <c r="H1036" s="166">
        <f t="shared" si="117"/>
        <v>707.40800000000002</v>
      </c>
      <c r="I1036" s="256">
        <f t="shared" si="118"/>
        <v>0</v>
      </c>
    </row>
    <row r="1037" spans="1:9" ht="12" hidden="1" customHeight="1" outlineLevel="1" x14ac:dyDescent="0.2">
      <c r="A1037" s="847"/>
      <c r="B1037" s="848"/>
      <c r="C1037" s="82" t="s">
        <v>1221</v>
      </c>
      <c r="D1037" s="240"/>
      <c r="E1037" s="53">
        <v>1.8</v>
      </c>
      <c r="F1037" s="53" t="s">
        <v>659</v>
      </c>
      <c r="G1037" s="166">
        <f t="shared" si="116"/>
        <v>68.400000000000006</v>
      </c>
      <c r="H1037" s="166">
        <f t="shared" si="117"/>
        <v>88.920000000000016</v>
      </c>
      <c r="I1037" s="256">
        <f t="shared" si="118"/>
        <v>0</v>
      </c>
    </row>
    <row r="1038" spans="1:9" ht="12" hidden="1" customHeight="1" outlineLevel="1" x14ac:dyDescent="0.2">
      <c r="A1038" s="843"/>
      <c r="B1038" s="845"/>
      <c r="C1038" s="68" t="s">
        <v>1222</v>
      </c>
      <c r="D1038" s="67"/>
      <c r="E1038" s="40">
        <v>0.7</v>
      </c>
      <c r="F1038" s="40" t="s">
        <v>659</v>
      </c>
      <c r="G1038" s="166">
        <f t="shared" si="116"/>
        <v>26.599999999999998</v>
      </c>
      <c r="H1038" s="166">
        <f t="shared" si="117"/>
        <v>34.58</v>
      </c>
      <c r="I1038" s="256">
        <f t="shared" si="118"/>
        <v>0</v>
      </c>
    </row>
    <row r="1039" spans="1:9" ht="12" hidden="1" customHeight="1" outlineLevel="1" x14ac:dyDescent="0.2">
      <c r="A1039" s="842" t="s">
        <v>2760</v>
      </c>
      <c r="B1039" s="844" t="s">
        <v>2991</v>
      </c>
      <c r="C1039" s="68" t="s">
        <v>2992</v>
      </c>
      <c r="D1039" s="67"/>
      <c r="E1039" s="40">
        <v>25.01</v>
      </c>
      <c r="F1039" s="40" t="s">
        <v>659</v>
      </c>
      <c r="G1039" s="166">
        <f t="shared" si="116"/>
        <v>950.38000000000011</v>
      </c>
      <c r="H1039" s="166">
        <f t="shared" si="117"/>
        <v>1235.4940000000001</v>
      </c>
      <c r="I1039" s="256">
        <f t="shared" si="118"/>
        <v>0</v>
      </c>
    </row>
    <row r="1040" spans="1:9" ht="12" hidden="1" customHeight="1" outlineLevel="1" x14ac:dyDescent="0.2">
      <c r="A1040" s="843"/>
      <c r="B1040" s="845"/>
      <c r="C1040" s="68" t="s">
        <v>1223</v>
      </c>
      <c r="D1040" s="67"/>
      <c r="E1040" s="40">
        <v>2.2000000000000002</v>
      </c>
      <c r="F1040" s="40" t="s">
        <v>659</v>
      </c>
      <c r="G1040" s="166">
        <f t="shared" si="116"/>
        <v>83.600000000000009</v>
      </c>
      <c r="H1040" s="166">
        <f t="shared" si="117"/>
        <v>108.68000000000002</v>
      </c>
      <c r="I1040" s="256">
        <f t="shared" si="118"/>
        <v>0</v>
      </c>
    </row>
    <row r="1041" spans="1:9" ht="12" hidden="1" customHeight="1" outlineLevel="1" x14ac:dyDescent="0.2">
      <c r="A1041" s="842" t="s">
        <v>2993</v>
      </c>
      <c r="B1041" s="844" t="s">
        <v>1224</v>
      </c>
      <c r="C1041" s="68" t="s">
        <v>1225</v>
      </c>
      <c r="D1041" s="67"/>
      <c r="E1041" s="40">
        <v>14.52</v>
      </c>
      <c r="F1041" s="40" t="s">
        <v>659</v>
      </c>
      <c r="G1041" s="166">
        <f t="shared" si="116"/>
        <v>551.76</v>
      </c>
      <c r="H1041" s="166">
        <f t="shared" si="117"/>
        <v>717.28800000000001</v>
      </c>
      <c r="I1041" s="256">
        <f t="shared" si="118"/>
        <v>0</v>
      </c>
    </row>
    <row r="1042" spans="1:9" ht="12" hidden="1" customHeight="1" outlineLevel="1" x14ac:dyDescent="0.2">
      <c r="A1042" s="847"/>
      <c r="B1042" s="848"/>
      <c r="C1042" s="82" t="s">
        <v>1226</v>
      </c>
      <c r="D1042" s="240"/>
      <c r="E1042" s="53">
        <v>1.3</v>
      </c>
      <c r="F1042" s="53" t="s">
        <v>659</v>
      </c>
      <c r="G1042" s="166">
        <f t="shared" si="116"/>
        <v>49.4</v>
      </c>
      <c r="H1042" s="166">
        <f t="shared" si="117"/>
        <v>64.22</v>
      </c>
      <c r="I1042" s="256">
        <f t="shared" si="118"/>
        <v>0</v>
      </c>
    </row>
    <row r="1043" spans="1:9" ht="12" hidden="1" customHeight="1" outlineLevel="1" x14ac:dyDescent="0.2">
      <c r="A1043" s="843"/>
      <c r="B1043" s="845"/>
      <c r="C1043" s="68" t="s">
        <v>1227</v>
      </c>
      <c r="D1043" s="240"/>
      <c r="E1043" s="53">
        <v>0.8</v>
      </c>
      <c r="F1043" s="53" t="s">
        <v>659</v>
      </c>
      <c r="G1043" s="166">
        <f t="shared" si="116"/>
        <v>30.400000000000002</v>
      </c>
      <c r="H1043" s="166">
        <f t="shared" si="117"/>
        <v>39.520000000000003</v>
      </c>
      <c r="I1043" s="256">
        <f t="shared" si="118"/>
        <v>0</v>
      </c>
    </row>
    <row r="1044" spans="1:9" ht="12" hidden="1" customHeight="1" outlineLevel="1" x14ac:dyDescent="0.2">
      <c r="A1044" s="842" t="s">
        <v>2993</v>
      </c>
      <c r="B1044" s="844" t="s">
        <v>3969</v>
      </c>
      <c r="C1044" s="68" t="s">
        <v>3970</v>
      </c>
      <c r="D1044" s="67"/>
      <c r="E1044" s="40">
        <v>24.7</v>
      </c>
      <c r="F1044" s="40" t="s">
        <v>659</v>
      </c>
      <c r="G1044" s="166">
        <f t="shared" si="116"/>
        <v>938.6</v>
      </c>
      <c r="H1044" s="166">
        <f t="shared" si="117"/>
        <v>1220.18</v>
      </c>
      <c r="I1044" s="256">
        <f t="shared" si="118"/>
        <v>0</v>
      </c>
    </row>
    <row r="1045" spans="1:9" ht="12" hidden="1" customHeight="1" outlineLevel="1" x14ac:dyDescent="0.2">
      <c r="A1045" s="847"/>
      <c r="B1045" s="848"/>
      <c r="C1045" s="82" t="s">
        <v>1228</v>
      </c>
      <c r="D1045" s="240"/>
      <c r="E1045" s="53">
        <v>1.8</v>
      </c>
      <c r="F1045" s="53" t="s">
        <v>659</v>
      </c>
      <c r="G1045" s="166">
        <f t="shared" si="116"/>
        <v>68.400000000000006</v>
      </c>
      <c r="H1045" s="166">
        <f t="shared" si="117"/>
        <v>88.920000000000016</v>
      </c>
      <c r="I1045" s="256">
        <f t="shared" si="118"/>
        <v>0</v>
      </c>
    </row>
    <row r="1046" spans="1:9" ht="12" hidden="1" customHeight="1" outlineLevel="1" x14ac:dyDescent="0.2">
      <c r="A1046" s="843"/>
      <c r="B1046" s="845"/>
      <c r="C1046" s="68" t="s">
        <v>1229</v>
      </c>
      <c r="D1046" s="67"/>
      <c r="E1046" s="40">
        <v>0.8</v>
      </c>
      <c r="F1046" s="40" t="s">
        <v>659</v>
      </c>
      <c r="G1046" s="166">
        <f t="shared" si="116"/>
        <v>30.400000000000002</v>
      </c>
      <c r="H1046" s="166">
        <f t="shared" si="117"/>
        <v>39.520000000000003</v>
      </c>
      <c r="I1046" s="256">
        <f t="shared" si="118"/>
        <v>0</v>
      </c>
    </row>
    <row r="1047" spans="1:9" ht="12" hidden="1" customHeight="1" outlineLevel="1" x14ac:dyDescent="0.2">
      <c r="A1047" s="842" t="s">
        <v>2993</v>
      </c>
      <c r="B1047" s="844" t="s">
        <v>3967</v>
      </c>
      <c r="C1047" s="68" t="s">
        <v>3968</v>
      </c>
      <c r="D1047" s="67"/>
      <c r="E1047" s="40">
        <v>30.42</v>
      </c>
      <c r="F1047" s="40" t="s">
        <v>659</v>
      </c>
      <c r="G1047" s="166">
        <f t="shared" si="116"/>
        <v>1155.96</v>
      </c>
      <c r="H1047" s="166">
        <f t="shared" si="117"/>
        <v>1502.748</v>
      </c>
      <c r="I1047" s="256">
        <f t="shared" si="118"/>
        <v>0</v>
      </c>
    </row>
    <row r="1048" spans="1:9" ht="12" hidden="1" customHeight="1" outlineLevel="1" x14ac:dyDescent="0.2">
      <c r="A1048" s="843"/>
      <c r="B1048" s="845"/>
      <c r="C1048" s="82" t="s">
        <v>1230</v>
      </c>
      <c r="D1048" s="240"/>
      <c r="E1048" s="53">
        <v>0.9</v>
      </c>
      <c r="F1048" s="53" t="s">
        <v>659</v>
      </c>
      <c r="G1048" s="166">
        <f t="shared" si="116"/>
        <v>34.200000000000003</v>
      </c>
      <c r="H1048" s="166">
        <f t="shared" si="117"/>
        <v>44.460000000000008</v>
      </c>
      <c r="I1048" s="256">
        <f t="shared" si="118"/>
        <v>0</v>
      </c>
    </row>
    <row r="1049" spans="1:9" ht="12" hidden="1" customHeight="1" outlineLevel="1" x14ac:dyDescent="0.2">
      <c r="A1049" s="842" t="s">
        <v>3964</v>
      </c>
      <c r="B1049" s="844" t="s">
        <v>2997</v>
      </c>
      <c r="C1049" s="68" t="s">
        <v>2998</v>
      </c>
      <c r="D1049" s="67"/>
      <c r="E1049" s="40">
        <v>19.98</v>
      </c>
      <c r="F1049" s="40" t="s">
        <v>659</v>
      </c>
      <c r="G1049" s="166">
        <f t="shared" si="116"/>
        <v>759.24</v>
      </c>
      <c r="H1049" s="166">
        <f t="shared" si="117"/>
        <v>987.01200000000006</v>
      </c>
      <c r="I1049" s="256">
        <f t="shared" si="118"/>
        <v>0</v>
      </c>
    </row>
    <row r="1050" spans="1:9" ht="12" hidden="1" customHeight="1" outlineLevel="1" x14ac:dyDescent="0.2">
      <c r="A1050" s="847"/>
      <c r="B1050" s="848"/>
      <c r="C1050" s="68" t="s">
        <v>1231</v>
      </c>
      <c r="D1050" s="67"/>
      <c r="E1050" s="40">
        <v>1.3</v>
      </c>
      <c r="F1050" s="40" t="s">
        <v>659</v>
      </c>
      <c r="G1050" s="166">
        <f t="shared" si="116"/>
        <v>49.4</v>
      </c>
      <c r="H1050" s="166">
        <f t="shared" si="117"/>
        <v>64.22</v>
      </c>
      <c r="I1050" s="256">
        <f t="shared" si="118"/>
        <v>0</v>
      </c>
    </row>
    <row r="1051" spans="1:9" ht="12" hidden="1" customHeight="1" outlineLevel="1" x14ac:dyDescent="0.2">
      <c r="A1051" s="843"/>
      <c r="B1051" s="845"/>
      <c r="C1051" s="68" t="s">
        <v>1232</v>
      </c>
      <c r="D1051" s="67"/>
      <c r="E1051" s="40">
        <v>0.8</v>
      </c>
      <c r="F1051" s="40" t="s">
        <v>659</v>
      </c>
      <c r="G1051" s="166">
        <f t="shared" si="116"/>
        <v>30.400000000000002</v>
      </c>
      <c r="H1051" s="166">
        <f t="shared" si="117"/>
        <v>39.520000000000003</v>
      </c>
      <c r="I1051" s="256">
        <f t="shared" si="118"/>
        <v>0</v>
      </c>
    </row>
    <row r="1052" spans="1:9" ht="12" hidden="1" customHeight="1" outlineLevel="1" x14ac:dyDescent="0.2">
      <c r="A1052" s="842" t="s">
        <v>3964</v>
      </c>
      <c r="B1052" s="844" t="s">
        <v>870</v>
      </c>
      <c r="C1052" s="68" t="s">
        <v>1233</v>
      </c>
      <c r="D1052" s="67"/>
      <c r="E1052" s="40">
        <v>18.95</v>
      </c>
      <c r="F1052" s="40" t="s">
        <v>659</v>
      </c>
      <c r="G1052" s="166">
        <f t="shared" si="116"/>
        <v>720.1</v>
      </c>
      <c r="H1052" s="166">
        <f t="shared" si="117"/>
        <v>936.13000000000011</v>
      </c>
      <c r="I1052" s="256">
        <f t="shared" si="118"/>
        <v>0</v>
      </c>
    </row>
    <row r="1053" spans="1:9" ht="12" hidden="1" customHeight="1" outlineLevel="1" x14ac:dyDescent="0.2">
      <c r="A1053" s="847"/>
      <c r="B1053" s="848"/>
      <c r="C1053" s="68" t="s">
        <v>1234</v>
      </c>
      <c r="D1053" s="67"/>
      <c r="E1053" s="40">
        <v>1.8</v>
      </c>
      <c r="F1053" s="40" t="s">
        <v>659</v>
      </c>
      <c r="G1053" s="166">
        <f t="shared" si="116"/>
        <v>68.400000000000006</v>
      </c>
      <c r="H1053" s="166">
        <f t="shared" si="117"/>
        <v>88.920000000000016</v>
      </c>
      <c r="I1053" s="256">
        <f t="shared" si="118"/>
        <v>0</v>
      </c>
    </row>
    <row r="1054" spans="1:9" ht="12" hidden="1" customHeight="1" outlineLevel="1" x14ac:dyDescent="0.2">
      <c r="A1054" s="843"/>
      <c r="B1054" s="845"/>
      <c r="C1054" s="68" t="s">
        <v>1232</v>
      </c>
      <c r="D1054" s="67"/>
      <c r="E1054" s="40">
        <v>0.8</v>
      </c>
      <c r="F1054" s="40" t="s">
        <v>659</v>
      </c>
      <c r="G1054" s="166">
        <f t="shared" si="116"/>
        <v>30.400000000000002</v>
      </c>
      <c r="H1054" s="166">
        <f t="shared" si="117"/>
        <v>39.520000000000003</v>
      </c>
      <c r="I1054" s="256">
        <f t="shared" si="118"/>
        <v>0</v>
      </c>
    </row>
    <row r="1055" spans="1:9" ht="12" hidden="1" customHeight="1" outlineLevel="1" x14ac:dyDescent="0.2">
      <c r="A1055" s="842" t="s">
        <v>3964</v>
      </c>
      <c r="B1055" s="844" t="s">
        <v>1235</v>
      </c>
      <c r="C1055" s="68" t="s">
        <v>326</v>
      </c>
      <c r="D1055" s="241"/>
      <c r="E1055" s="49">
        <v>25.95</v>
      </c>
      <c r="F1055" s="49" t="s">
        <v>659</v>
      </c>
      <c r="G1055" s="166">
        <f t="shared" si="116"/>
        <v>986.1</v>
      </c>
      <c r="H1055" s="166">
        <f t="shared" si="117"/>
        <v>1281.93</v>
      </c>
      <c r="I1055" s="256">
        <f t="shared" si="118"/>
        <v>0</v>
      </c>
    </row>
    <row r="1056" spans="1:9" ht="12" hidden="1" customHeight="1" outlineLevel="1" x14ac:dyDescent="0.2">
      <c r="A1056" s="847"/>
      <c r="B1056" s="848"/>
      <c r="C1056" s="68" t="s">
        <v>327</v>
      </c>
      <c r="D1056" s="67"/>
      <c r="E1056" s="40">
        <v>1.3</v>
      </c>
      <c r="F1056" s="40" t="s">
        <v>659</v>
      </c>
      <c r="G1056" s="166">
        <f t="shared" si="116"/>
        <v>49.4</v>
      </c>
      <c r="H1056" s="166">
        <f t="shared" si="117"/>
        <v>64.22</v>
      </c>
      <c r="I1056" s="256">
        <f t="shared" si="118"/>
        <v>0</v>
      </c>
    </row>
    <row r="1057" spans="1:9" ht="12" hidden="1" customHeight="1" outlineLevel="1" x14ac:dyDescent="0.2">
      <c r="A1057" s="843"/>
      <c r="B1057" s="845"/>
      <c r="C1057" s="68" t="s">
        <v>328</v>
      </c>
      <c r="D1057" s="240"/>
      <c r="E1057" s="53">
        <v>0.8</v>
      </c>
      <c r="F1057" s="53" t="s">
        <v>659</v>
      </c>
      <c r="G1057" s="166">
        <f t="shared" si="116"/>
        <v>30.400000000000002</v>
      </c>
      <c r="H1057" s="166">
        <f t="shared" si="117"/>
        <v>39.520000000000003</v>
      </c>
      <c r="I1057" s="256">
        <f t="shared" si="118"/>
        <v>0</v>
      </c>
    </row>
    <row r="1058" spans="1:9" ht="12" hidden="1" customHeight="1" outlineLevel="1" x14ac:dyDescent="0.2">
      <c r="A1058" s="842" t="s">
        <v>3972</v>
      </c>
      <c r="B1058" s="844" t="s">
        <v>3962</v>
      </c>
      <c r="C1058" s="68" t="s">
        <v>329</v>
      </c>
      <c r="D1058" s="67"/>
      <c r="E1058" s="40">
        <v>37.72</v>
      </c>
      <c r="F1058" s="40" t="s">
        <v>659</v>
      </c>
      <c r="G1058" s="166">
        <f t="shared" si="116"/>
        <v>1433.36</v>
      </c>
      <c r="H1058" s="166">
        <f t="shared" si="117"/>
        <v>1863.3679999999999</v>
      </c>
      <c r="I1058" s="256">
        <f t="shared" si="118"/>
        <v>0</v>
      </c>
    </row>
    <row r="1059" spans="1:9" ht="12" hidden="1" customHeight="1" outlineLevel="1" x14ac:dyDescent="0.2">
      <c r="A1059" s="847"/>
      <c r="B1059" s="848"/>
      <c r="C1059" s="68" t="s">
        <v>330</v>
      </c>
      <c r="D1059" s="67"/>
      <c r="E1059" s="40">
        <v>1.8</v>
      </c>
      <c r="F1059" s="40" t="s">
        <v>659</v>
      </c>
      <c r="G1059" s="166">
        <f t="shared" si="116"/>
        <v>68.400000000000006</v>
      </c>
      <c r="H1059" s="166">
        <f t="shared" si="117"/>
        <v>88.920000000000016</v>
      </c>
      <c r="I1059" s="256">
        <f t="shared" si="118"/>
        <v>0</v>
      </c>
    </row>
    <row r="1060" spans="1:9" ht="12" hidden="1" customHeight="1" outlineLevel="1" x14ac:dyDescent="0.2">
      <c r="A1060" s="843"/>
      <c r="B1060" s="845"/>
      <c r="C1060" s="68" t="s">
        <v>3963</v>
      </c>
      <c r="D1060" s="67"/>
      <c r="E1060" s="40">
        <v>0.9</v>
      </c>
      <c r="F1060" s="40" t="s">
        <v>659</v>
      </c>
      <c r="G1060" s="166">
        <f t="shared" si="116"/>
        <v>34.200000000000003</v>
      </c>
      <c r="H1060" s="166">
        <f t="shared" si="117"/>
        <v>44.460000000000008</v>
      </c>
      <c r="I1060" s="256">
        <f t="shared" si="118"/>
        <v>0</v>
      </c>
    </row>
    <row r="1061" spans="1:9" ht="12" hidden="1" customHeight="1" outlineLevel="1" x14ac:dyDescent="0.2">
      <c r="A1061" s="842" t="s">
        <v>3972</v>
      </c>
      <c r="B1061" s="38" t="s">
        <v>2994</v>
      </c>
      <c r="C1061" s="68" t="s">
        <v>2995</v>
      </c>
      <c r="D1061" s="67"/>
      <c r="E1061" s="40">
        <v>33.700000000000003</v>
      </c>
      <c r="F1061" s="40" t="s">
        <v>659</v>
      </c>
      <c r="G1061" s="166">
        <f t="shared" si="116"/>
        <v>1280.6000000000001</v>
      </c>
      <c r="H1061" s="166">
        <f t="shared" si="117"/>
        <v>1664.7800000000002</v>
      </c>
      <c r="I1061" s="256">
        <f t="shared" si="118"/>
        <v>0</v>
      </c>
    </row>
    <row r="1062" spans="1:9" ht="12" hidden="1" customHeight="1" outlineLevel="1" x14ac:dyDescent="0.2">
      <c r="A1062" s="847"/>
      <c r="B1062" s="38" t="s">
        <v>2996</v>
      </c>
      <c r="C1062" s="68" t="s">
        <v>331</v>
      </c>
      <c r="D1062" s="67"/>
      <c r="E1062" s="40">
        <v>23.64</v>
      </c>
      <c r="F1062" s="40" t="s">
        <v>659</v>
      </c>
      <c r="G1062" s="166">
        <f t="shared" si="116"/>
        <v>898.32</v>
      </c>
      <c r="H1062" s="166">
        <f t="shared" si="117"/>
        <v>1167.816</v>
      </c>
      <c r="I1062" s="256">
        <f t="shared" si="118"/>
        <v>0</v>
      </c>
    </row>
    <row r="1063" spans="1:9" ht="12" hidden="1" customHeight="1" outlineLevel="1" x14ac:dyDescent="0.2">
      <c r="A1063" s="847"/>
      <c r="B1063" s="38"/>
      <c r="C1063" s="68" t="s">
        <v>332</v>
      </c>
      <c r="D1063" s="67"/>
      <c r="E1063" s="40">
        <v>1.3</v>
      </c>
      <c r="F1063" s="40" t="s">
        <v>659</v>
      </c>
      <c r="G1063" s="166">
        <f t="shared" si="116"/>
        <v>49.4</v>
      </c>
      <c r="H1063" s="166">
        <f t="shared" si="117"/>
        <v>64.22</v>
      </c>
      <c r="I1063" s="256">
        <f t="shared" si="118"/>
        <v>0</v>
      </c>
    </row>
    <row r="1064" spans="1:9" ht="12" hidden="1" customHeight="1" outlineLevel="1" x14ac:dyDescent="0.2">
      <c r="A1064" s="843"/>
      <c r="B1064" s="38"/>
      <c r="C1064" s="68" t="s">
        <v>333</v>
      </c>
      <c r="D1064" s="67"/>
      <c r="E1064" s="40">
        <v>1.2</v>
      </c>
      <c r="F1064" s="40" t="s">
        <v>659</v>
      </c>
      <c r="G1064" s="166">
        <f t="shared" si="116"/>
        <v>45.6</v>
      </c>
      <c r="H1064" s="166">
        <f t="shared" si="117"/>
        <v>59.28</v>
      </c>
      <c r="I1064" s="256">
        <f t="shared" si="118"/>
        <v>0</v>
      </c>
    </row>
    <row r="1065" spans="1:9" ht="12" hidden="1" customHeight="1" outlineLevel="1" x14ac:dyDescent="0.2">
      <c r="A1065" s="842" t="s">
        <v>3972</v>
      </c>
      <c r="B1065" s="844" t="s">
        <v>3965</v>
      </c>
      <c r="C1065" s="68" t="s">
        <v>334</v>
      </c>
      <c r="D1065" s="67"/>
      <c r="E1065" s="40">
        <v>42.07</v>
      </c>
      <c r="F1065" s="40" t="s">
        <v>659</v>
      </c>
      <c r="G1065" s="166">
        <f t="shared" si="116"/>
        <v>1598.66</v>
      </c>
      <c r="H1065" s="166">
        <f t="shared" si="117"/>
        <v>2078.2580000000003</v>
      </c>
      <c r="I1065" s="256">
        <f t="shared" si="118"/>
        <v>0</v>
      </c>
    </row>
    <row r="1066" spans="1:9" ht="12" hidden="1" customHeight="1" outlineLevel="1" x14ac:dyDescent="0.2">
      <c r="A1066" s="847"/>
      <c r="B1066" s="848"/>
      <c r="C1066" s="68" t="s">
        <v>335</v>
      </c>
      <c r="D1066" s="67"/>
      <c r="E1066" s="40">
        <v>3.4</v>
      </c>
      <c r="F1066" s="40" t="s">
        <v>659</v>
      </c>
      <c r="G1066" s="166">
        <f t="shared" si="116"/>
        <v>129.19999999999999</v>
      </c>
      <c r="H1066" s="166">
        <f t="shared" si="117"/>
        <v>167.95999999999998</v>
      </c>
      <c r="I1066" s="256">
        <f t="shared" si="118"/>
        <v>0</v>
      </c>
    </row>
    <row r="1067" spans="1:9" ht="12" hidden="1" customHeight="1" outlineLevel="1" x14ac:dyDescent="0.2">
      <c r="A1067" s="843"/>
      <c r="B1067" s="845"/>
      <c r="C1067" s="68" t="s">
        <v>3966</v>
      </c>
      <c r="D1067" s="67"/>
      <c r="E1067" s="40">
        <v>0.9</v>
      </c>
      <c r="F1067" s="40" t="s">
        <v>659</v>
      </c>
      <c r="G1067" s="166">
        <f t="shared" si="116"/>
        <v>34.200000000000003</v>
      </c>
      <c r="H1067" s="166">
        <f t="shared" si="117"/>
        <v>44.460000000000008</v>
      </c>
      <c r="I1067" s="256">
        <f t="shared" si="118"/>
        <v>0</v>
      </c>
    </row>
    <row r="1068" spans="1:9" ht="12" customHeight="1" collapsed="1" x14ac:dyDescent="0.2">
      <c r="A1068" s="154" t="s">
        <v>336</v>
      </c>
      <c r="B1068" s="129"/>
      <c r="C1068" s="155"/>
      <c r="D1068" s="242"/>
      <c r="E1068" s="180"/>
      <c r="F1068" s="180"/>
    </row>
    <row r="1069" spans="1:9" ht="12" hidden="1" customHeight="1" outlineLevel="1" x14ac:dyDescent="0.2">
      <c r="A1069" s="83"/>
      <c r="B1069" s="48" t="s">
        <v>871</v>
      </c>
      <c r="C1069" s="84" t="s">
        <v>4560</v>
      </c>
      <c r="D1069" s="241"/>
      <c r="E1069" s="49">
        <v>29.91</v>
      </c>
      <c r="F1069" s="85" t="s">
        <v>659</v>
      </c>
      <c r="G1069" s="166">
        <f t="shared" ref="G1069:G1084" si="119">E1069*$G$1</f>
        <v>1136.58</v>
      </c>
      <c r="H1069" s="166">
        <f t="shared" ref="H1069:H1084" si="120">G1069*($H$1+1)</f>
        <v>1477.5539999999999</v>
      </c>
      <c r="I1069" s="256">
        <f t="shared" ref="I1069:I1084" si="121">D1069*H1069</f>
        <v>0</v>
      </c>
    </row>
    <row r="1070" spans="1:9" ht="12" hidden="1" customHeight="1" outlineLevel="1" x14ac:dyDescent="0.2">
      <c r="A1070" s="86" t="s">
        <v>3975</v>
      </c>
      <c r="B1070" s="38" t="s">
        <v>872</v>
      </c>
      <c r="C1070" s="87" t="s">
        <v>873</v>
      </c>
      <c r="D1070" s="67"/>
      <c r="E1070" s="40">
        <v>0.56000000000000005</v>
      </c>
      <c r="F1070" s="88" t="s">
        <v>659</v>
      </c>
      <c r="G1070" s="166">
        <f t="shared" si="119"/>
        <v>21.28</v>
      </c>
      <c r="H1070" s="166">
        <f t="shared" si="120"/>
        <v>27.664000000000001</v>
      </c>
      <c r="I1070" s="256">
        <f t="shared" si="121"/>
        <v>0</v>
      </c>
    </row>
    <row r="1071" spans="1:9" ht="12" hidden="1" customHeight="1" outlineLevel="1" x14ac:dyDescent="0.2">
      <c r="A1071" s="86"/>
      <c r="B1071" s="38" t="s">
        <v>874</v>
      </c>
      <c r="C1071" s="87" t="s">
        <v>337</v>
      </c>
      <c r="D1071" s="67"/>
      <c r="E1071" s="40">
        <v>2.35</v>
      </c>
      <c r="F1071" s="88" t="s">
        <v>659</v>
      </c>
      <c r="G1071" s="166">
        <f t="shared" si="119"/>
        <v>89.3</v>
      </c>
      <c r="H1071" s="166">
        <f t="shared" si="120"/>
        <v>116.09</v>
      </c>
      <c r="I1071" s="256">
        <f t="shared" si="121"/>
        <v>0</v>
      </c>
    </row>
    <row r="1072" spans="1:9" ht="12" hidden="1" customHeight="1" outlineLevel="1" x14ac:dyDescent="0.2">
      <c r="A1072" s="89"/>
      <c r="B1072" s="51" t="s">
        <v>875</v>
      </c>
      <c r="C1072" s="90" t="s">
        <v>876</v>
      </c>
      <c r="D1072" s="240"/>
      <c r="E1072" s="53">
        <v>0.94</v>
      </c>
      <c r="F1072" s="63" t="s">
        <v>4060</v>
      </c>
      <c r="G1072" s="166">
        <f t="shared" si="119"/>
        <v>35.72</v>
      </c>
      <c r="H1072" s="166">
        <f t="shared" si="120"/>
        <v>46.436</v>
      </c>
      <c r="I1072" s="256">
        <f t="shared" si="121"/>
        <v>0</v>
      </c>
    </row>
    <row r="1073" spans="1:9" ht="12" hidden="1" customHeight="1" outlineLevel="1" x14ac:dyDescent="0.2">
      <c r="A1073" s="83"/>
      <c r="B1073" s="48" t="s">
        <v>877</v>
      </c>
      <c r="C1073" s="84" t="s">
        <v>2506</v>
      </c>
      <c r="D1073" s="241"/>
      <c r="E1073" s="91">
        <v>28.82</v>
      </c>
      <c r="F1073" s="49" t="s">
        <v>659</v>
      </c>
      <c r="G1073" s="166">
        <f t="shared" si="119"/>
        <v>1095.1600000000001</v>
      </c>
      <c r="H1073" s="166">
        <f t="shared" si="120"/>
        <v>1423.7080000000001</v>
      </c>
      <c r="I1073" s="256">
        <f t="shared" si="121"/>
        <v>0</v>
      </c>
    </row>
    <row r="1074" spans="1:9" ht="12" hidden="1" customHeight="1" outlineLevel="1" x14ac:dyDescent="0.2">
      <c r="A1074" s="92" t="s">
        <v>3975</v>
      </c>
      <c r="B1074" s="38" t="s">
        <v>872</v>
      </c>
      <c r="C1074" s="87" t="s">
        <v>873</v>
      </c>
      <c r="D1074" s="67"/>
      <c r="E1074" s="93">
        <v>0.56000000000000005</v>
      </c>
      <c r="F1074" s="40" t="s">
        <v>659</v>
      </c>
      <c r="G1074" s="166">
        <f t="shared" si="119"/>
        <v>21.28</v>
      </c>
      <c r="H1074" s="166">
        <f t="shared" si="120"/>
        <v>27.664000000000001</v>
      </c>
      <c r="I1074" s="256">
        <f t="shared" si="121"/>
        <v>0</v>
      </c>
    </row>
    <row r="1075" spans="1:9" ht="12" hidden="1" customHeight="1" outlineLevel="1" x14ac:dyDescent="0.2">
      <c r="A1075" s="86"/>
      <c r="B1075" s="38" t="s">
        <v>874</v>
      </c>
      <c r="C1075" s="87" t="s">
        <v>337</v>
      </c>
      <c r="D1075" s="67"/>
      <c r="E1075" s="93">
        <v>2.35</v>
      </c>
      <c r="F1075" s="40" t="s">
        <v>659</v>
      </c>
      <c r="G1075" s="166">
        <f t="shared" si="119"/>
        <v>89.3</v>
      </c>
      <c r="H1075" s="166">
        <f t="shared" si="120"/>
        <v>116.09</v>
      </c>
      <c r="I1075" s="256">
        <f t="shared" si="121"/>
        <v>0</v>
      </c>
    </row>
    <row r="1076" spans="1:9" ht="12" hidden="1" customHeight="1" outlineLevel="1" x14ac:dyDescent="0.2">
      <c r="A1076" s="89"/>
      <c r="B1076" s="51" t="s">
        <v>875</v>
      </c>
      <c r="C1076" s="90" t="s">
        <v>876</v>
      </c>
      <c r="D1076" s="240"/>
      <c r="E1076" s="94">
        <v>0.94</v>
      </c>
      <c r="F1076" s="53" t="s">
        <v>4060</v>
      </c>
      <c r="G1076" s="166">
        <f t="shared" si="119"/>
        <v>35.72</v>
      </c>
      <c r="H1076" s="166">
        <f t="shared" si="120"/>
        <v>46.436</v>
      </c>
      <c r="I1076" s="256">
        <f t="shared" si="121"/>
        <v>0</v>
      </c>
    </row>
    <row r="1077" spans="1:9" ht="12" hidden="1" customHeight="1" outlineLevel="1" x14ac:dyDescent="0.2">
      <c r="A1077" s="83"/>
      <c r="B1077" s="48" t="s">
        <v>878</v>
      </c>
      <c r="C1077" s="84" t="s">
        <v>2507</v>
      </c>
      <c r="D1077" s="241"/>
      <c r="E1077" s="49">
        <v>28.41</v>
      </c>
      <c r="F1077" s="85" t="s">
        <v>659</v>
      </c>
      <c r="G1077" s="166">
        <f t="shared" si="119"/>
        <v>1079.58</v>
      </c>
      <c r="H1077" s="166">
        <f t="shared" si="120"/>
        <v>1403.454</v>
      </c>
      <c r="I1077" s="256">
        <f t="shared" si="121"/>
        <v>0</v>
      </c>
    </row>
    <row r="1078" spans="1:9" ht="12" hidden="1" customHeight="1" outlineLevel="1" x14ac:dyDescent="0.2">
      <c r="A1078" s="92" t="s">
        <v>882</v>
      </c>
      <c r="B1078" s="38" t="s">
        <v>879</v>
      </c>
      <c r="C1078" s="87" t="s">
        <v>873</v>
      </c>
      <c r="D1078" s="67"/>
      <c r="E1078" s="40">
        <v>0.89</v>
      </c>
      <c r="F1078" s="88" t="s">
        <v>659</v>
      </c>
      <c r="G1078" s="166">
        <f t="shared" si="119"/>
        <v>33.82</v>
      </c>
      <c r="H1078" s="166">
        <f t="shared" si="120"/>
        <v>43.966000000000001</v>
      </c>
      <c r="I1078" s="256">
        <f t="shared" si="121"/>
        <v>0</v>
      </c>
    </row>
    <row r="1079" spans="1:9" ht="12" hidden="1" customHeight="1" outlineLevel="1" x14ac:dyDescent="0.2">
      <c r="A1079" s="86"/>
      <c r="B1079" s="38" t="s">
        <v>874</v>
      </c>
      <c r="C1079" s="87" t="s">
        <v>337</v>
      </c>
      <c r="D1079" s="67"/>
      <c r="E1079" s="40">
        <v>2.35</v>
      </c>
      <c r="F1079" s="88" t="s">
        <v>659</v>
      </c>
      <c r="G1079" s="166">
        <f t="shared" si="119"/>
        <v>89.3</v>
      </c>
      <c r="H1079" s="166">
        <f t="shared" si="120"/>
        <v>116.09</v>
      </c>
      <c r="I1079" s="256">
        <f t="shared" si="121"/>
        <v>0</v>
      </c>
    </row>
    <row r="1080" spans="1:9" ht="12" hidden="1" customHeight="1" outlineLevel="1" x14ac:dyDescent="0.2">
      <c r="A1080" s="89"/>
      <c r="B1080" s="51" t="s">
        <v>875</v>
      </c>
      <c r="C1080" s="90" t="s">
        <v>876</v>
      </c>
      <c r="D1080" s="240"/>
      <c r="E1080" s="53">
        <v>0.94</v>
      </c>
      <c r="F1080" s="63" t="s">
        <v>4060</v>
      </c>
      <c r="G1080" s="166">
        <f t="shared" si="119"/>
        <v>35.72</v>
      </c>
      <c r="H1080" s="166">
        <f t="shared" si="120"/>
        <v>46.436</v>
      </c>
      <c r="I1080" s="256">
        <f t="shared" si="121"/>
        <v>0</v>
      </c>
    </row>
    <row r="1081" spans="1:9" ht="12" hidden="1" customHeight="1" outlineLevel="1" x14ac:dyDescent="0.2">
      <c r="A1081" s="83"/>
      <c r="B1081" s="48" t="s">
        <v>880</v>
      </c>
      <c r="C1081" s="84" t="s">
        <v>2508</v>
      </c>
      <c r="D1081" s="241"/>
      <c r="E1081" s="49">
        <v>42.23</v>
      </c>
      <c r="F1081" s="85" t="s">
        <v>659</v>
      </c>
      <c r="G1081" s="166">
        <f t="shared" si="119"/>
        <v>1604.7399999999998</v>
      </c>
      <c r="H1081" s="166">
        <f t="shared" si="120"/>
        <v>2086.1619999999998</v>
      </c>
      <c r="I1081" s="256">
        <f t="shared" si="121"/>
        <v>0</v>
      </c>
    </row>
    <row r="1082" spans="1:9" ht="12" hidden="1" customHeight="1" outlineLevel="1" x14ac:dyDescent="0.2">
      <c r="A1082" s="92" t="s">
        <v>882</v>
      </c>
      <c r="B1082" s="38" t="s">
        <v>879</v>
      </c>
      <c r="C1082" s="87" t="s">
        <v>873</v>
      </c>
      <c r="D1082" s="67"/>
      <c r="E1082" s="40">
        <v>0.89</v>
      </c>
      <c r="F1082" s="88" t="s">
        <v>659</v>
      </c>
      <c r="G1082" s="166">
        <f t="shared" si="119"/>
        <v>33.82</v>
      </c>
      <c r="H1082" s="166">
        <f t="shared" si="120"/>
        <v>43.966000000000001</v>
      </c>
      <c r="I1082" s="256">
        <f t="shared" si="121"/>
        <v>0</v>
      </c>
    </row>
    <row r="1083" spans="1:9" ht="12" hidden="1" customHeight="1" outlineLevel="1" x14ac:dyDescent="0.2">
      <c r="A1083" s="86"/>
      <c r="B1083" s="38" t="s">
        <v>874</v>
      </c>
      <c r="C1083" s="87" t="s">
        <v>337</v>
      </c>
      <c r="D1083" s="67"/>
      <c r="E1083" s="40">
        <v>2.35</v>
      </c>
      <c r="F1083" s="88" t="s">
        <v>659</v>
      </c>
      <c r="G1083" s="166">
        <f t="shared" si="119"/>
        <v>89.3</v>
      </c>
      <c r="H1083" s="166">
        <f t="shared" si="120"/>
        <v>116.09</v>
      </c>
      <c r="I1083" s="256">
        <f t="shared" si="121"/>
        <v>0</v>
      </c>
    </row>
    <row r="1084" spans="1:9" ht="12" hidden="1" customHeight="1" outlineLevel="1" x14ac:dyDescent="0.2">
      <c r="A1084" s="89"/>
      <c r="B1084" s="51" t="s">
        <v>881</v>
      </c>
      <c r="C1084" s="90" t="s">
        <v>338</v>
      </c>
      <c r="D1084" s="240"/>
      <c r="E1084" s="53">
        <v>4.1100000000000003</v>
      </c>
      <c r="F1084" s="63" t="s">
        <v>659</v>
      </c>
      <c r="G1084" s="166">
        <f t="shared" si="119"/>
        <v>156.18</v>
      </c>
      <c r="H1084" s="166">
        <f t="shared" si="120"/>
        <v>203.03400000000002</v>
      </c>
      <c r="I1084" s="256">
        <f t="shared" si="121"/>
        <v>0</v>
      </c>
    </row>
    <row r="1085" spans="1:9" ht="12" customHeight="1" collapsed="1" x14ac:dyDescent="0.2">
      <c r="A1085" s="125" t="s">
        <v>339</v>
      </c>
      <c r="B1085" s="155"/>
      <c r="C1085" s="155"/>
      <c r="D1085" s="242"/>
      <c r="E1085" s="192"/>
      <c r="F1085" s="192"/>
    </row>
    <row r="1086" spans="1:9" ht="12" hidden="1" customHeight="1" outlineLevel="1" x14ac:dyDescent="0.2">
      <c r="A1086" s="851" t="s">
        <v>883</v>
      </c>
      <c r="B1086" s="57" t="s">
        <v>340</v>
      </c>
      <c r="C1086" s="73" t="s">
        <v>341</v>
      </c>
      <c r="D1086" s="122"/>
      <c r="E1086" s="56">
        <v>30.25</v>
      </c>
      <c r="F1086" s="69" t="s">
        <v>4209</v>
      </c>
      <c r="G1086" s="166">
        <f>E1086*$G$1</f>
        <v>1149.5</v>
      </c>
      <c r="H1086" s="166">
        <f>G1086*($H$1+1)</f>
        <v>1494.3500000000001</v>
      </c>
      <c r="I1086" s="256">
        <f>D1086*H1086</f>
        <v>0</v>
      </c>
    </row>
    <row r="1087" spans="1:9" ht="12" hidden="1" customHeight="1" outlineLevel="1" x14ac:dyDescent="0.2">
      <c r="A1087" s="852"/>
      <c r="B1087" s="57" t="s">
        <v>342</v>
      </c>
      <c r="C1087" s="73" t="s">
        <v>343</v>
      </c>
      <c r="D1087" s="122"/>
      <c r="E1087" s="56">
        <v>45.71</v>
      </c>
      <c r="F1087" s="59" t="s">
        <v>4209</v>
      </c>
      <c r="G1087" s="166">
        <f>E1087*$G$1</f>
        <v>1736.98</v>
      </c>
      <c r="H1087" s="166">
        <f>G1087*($H$1+1)</f>
        <v>2258.0740000000001</v>
      </c>
      <c r="I1087" s="256">
        <f>D1087*H1087</f>
        <v>0</v>
      </c>
    </row>
    <row r="1088" spans="1:9" ht="12" hidden="1" customHeight="1" outlineLevel="1" x14ac:dyDescent="0.2">
      <c r="A1088" s="852"/>
      <c r="B1088" s="57" t="s">
        <v>344</v>
      </c>
      <c r="C1088" s="73" t="s">
        <v>345</v>
      </c>
      <c r="D1088" s="122"/>
      <c r="E1088" s="56">
        <v>61.67</v>
      </c>
      <c r="F1088" s="59" t="s">
        <v>4209</v>
      </c>
      <c r="G1088" s="166">
        <f>E1088*$G$1</f>
        <v>2343.46</v>
      </c>
      <c r="H1088" s="166">
        <f>G1088*($H$1+1)</f>
        <v>3046.498</v>
      </c>
      <c r="I1088" s="256">
        <f>D1088*H1088</f>
        <v>0</v>
      </c>
    </row>
    <row r="1089" spans="1:9" ht="12" hidden="1" customHeight="1" outlineLevel="1" x14ac:dyDescent="0.2">
      <c r="A1089" s="853"/>
      <c r="B1089" s="57" t="s">
        <v>346</v>
      </c>
      <c r="C1089" s="73" t="s">
        <v>347</v>
      </c>
      <c r="D1089" s="122"/>
      <c r="E1089" s="56">
        <v>71.03</v>
      </c>
      <c r="F1089" s="59" t="s">
        <v>4209</v>
      </c>
      <c r="G1089" s="166">
        <f>E1089*$G$1</f>
        <v>2699.14</v>
      </c>
      <c r="H1089" s="166">
        <f>G1089*($H$1+1)</f>
        <v>3508.8820000000001</v>
      </c>
      <c r="I1089" s="256">
        <f>D1089*H1089</f>
        <v>0</v>
      </c>
    </row>
    <row r="1090" spans="1:9" ht="12" customHeight="1" collapsed="1" x14ac:dyDescent="0.2">
      <c r="A1090" s="125" t="s">
        <v>3971</v>
      </c>
      <c r="B1090" s="155"/>
      <c r="C1090" s="155"/>
      <c r="D1090" s="242"/>
      <c r="E1090" s="192"/>
      <c r="F1090" s="192"/>
    </row>
    <row r="1091" spans="1:9" ht="12" hidden="1" customHeight="1" outlineLevel="1" x14ac:dyDescent="0.2">
      <c r="A1091" s="31" t="s">
        <v>348</v>
      </c>
      <c r="B1091" s="38" t="s">
        <v>3974</v>
      </c>
      <c r="C1091" s="39" t="s">
        <v>349</v>
      </c>
      <c r="D1091" s="219"/>
      <c r="E1091" s="40">
        <v>6.8</v>
      </c>
      <c r="F1091" s="40" t="s">
        <v>659</v>
      </c>
      <c r="G1091" s="166">
        <f t="shared" ref="G1091:G1098" si="122">E1091*$G$1</f>
        <v>258.39999999999998</v>
      </c>
      <c r="H1091" s="166">
        <f t="shared" ref="H1091:H1098" si="123">G1091*($H$1+1)</f>
        <v>335.91999999999996</v>
      </c>
      <c r="I1091" s="256">
        <f t="shared" ref="I1091:I1098" si="124">D1091*H1091</f>
        <v>0</v>
      </c>
    </row>
    <row r="1092" spans="1:9" ht="12" hidden="1" customHeight="1" outlineLevel="1" x14ac:dyDescent="0.2">
      <c r="A1092" s="31" t="s">
        <v>348</v>
      </c>
      <c r="B1092" s="38" t="s">
        <v>3976</v>
      </c>
      <c r="C1092" s="39" t="s">
        <v>350</v>
      </c>
      <c r="D1092" s="219"/>
      <c r="E1092" s="40">
        <v>7.2</v>
      </c>
      <c r="F1092" s="40" t="s">
        <v>659</v>
      </c>
      <c r="G1092" s="166">
        <f t="shared" si="122"/>
        <v>273.60000000000002</v>
      </c>
      <c r="H1092" s="166">
        <f t="shared" si="123"/>
        <v>355.68000000000006</v>
      </c>
      <c r="I1092" s="256">
        <f t="shared" si="124"/>
        <v>0</v>
      </c>
    </row>
    <row r="1093" spans="1:9" ht="12" hidden="1" customHeight="1" outlineLevel="1" x14ac:dyDescent="0.2">
      <c r="A1093" s="31" t="s">
        <v>348</v>
      </c>
      <c r="B1093" s="38" t="s">
        <v>3973</v>
      </c>
      <c r="C1093" s="39" t="s">
        <v>351</v>
      </c>
      <c r="D1093" s="219"/>
      <c r="E1093" s="40">
        <v>7</v>
      </c>
      <c r="F1093" s="40" t="s">
        <v>659</v>
      </c>
      <c r="G1093" s="166">
        <f t="shared" si="122"/>
        <v>266</v>
      </c>
      <c r="H1093" s="166">
        <f t="shared" si="123"/>
        <v>345.8</v>
      </c>
      <c r="I1093" s="256">
        <f t="shared" si="124"/>
        <v>0</v>
      </c>
    </row>
    <row r="1094" spans="1:9" ht="12" hidden="1" customHeight="1" outlineLevel="1" x14ac:dyDescent="0.2">
      <c r="A1094" s="31" t="s">
        <v>352</v>
      </c>
      <c r="B1094" s="38" t="s">
        <v>353</v>
      </c>
      <c r="C1094" s="39" t="s">
        <v>351</v>
      </c>
      <c r="D1094" s="219"/>
      <c r="E1094" s="40">
        <v>6.8</v>
      </c>
      <c r="F1094" s="40" t="s">
        <v>659</v>
      </c>
      <c r="G1094" s="166">
        <f t="shared" si="122"/>
        <v>258.39999999999998</v>
      </c>
      <c r="H1094" s="166">
        <f t="shared" si="123"/>
        <v>335.91999999999996</v>
      </c>
      <c r="I1094" s="256">
        <f t="shared" si="124"/>
        <v>0</v>
      </c>
    </row>
    <row r="1095" spans="1:9" ht="12" hidden="1" customHeight="1" outlineLevel="1" x14ac:dyDescent="0.2">
      <c r="A1095" s="31" t="s">
        <v>352</v>
      </c>
      <c r="B1095" s="38">
        <v>902360</v>
      </c>
      <c r="C1095" s="39" t="s">
        <v>354</v>
      </c>
      <c r="D1095" s="219"/>
      <c r="E1095" s="40">
        <v>14.6</v>
      </c>
      <c r="F1095" s="40" t="s">
        <v>659</v>
      </c>
      <c r="G1095" s="166">
        <f t="shared" si="122"/>
        <v>554.79999999999995</v>
      </c>
      <c r="H1095" s="166">
        <f t="shared" si="123"/>
        <v>721.24</v>
      </c>
      <c r="I1095" s="256">
        <f t="shared" si="124"/>
        <v>0</v>
      </c>
    </row>
    <row r="1096" spans="1:9" ht="12" hidden="1" customHeight="1" outlineLevel="1" x14ac:dyDescent="0.2">
      <c r="A1096" s="31" t="s">
        <v>352</v>
      </c>
      <c r="B1096" s="38">
        <v>551627</v>
      </c>
      <c r="C1096" s="39" t="s">
        <v>355</v>
      </c>
      <c r="D1096" s="219"/>
      <c r="E1096" s="40">
        <v>0.8</v>
      </c>
      <c r="F1096" s="40" t="s">
        <v>4060</v>
      </c>
      <c r="G1096" s="166">
        <f t="shared" si="122"/>
        <v>30.400000000000002</v>
      </c>
      <c r="H1096" s="166">
        <f t="shared" si="123"/>
        <v>39.520000000000003</v>
      </c>
      <c r="I1096" s="256">
        <f t="shared" si="124"/>
        <v>0</v>
      </c>
    </row>
    <row r="1097" spans="1:9" ht="12" hidden="1" customHeight="1" outlineLevel="1" x14ac:dyDescent="0.2">
      <c r="A1097" s="31" t="s">
        <v>352</v>
      </c>
      <c r="B1097" s="38">
        <v>550544</v>
      </c>
      <c r="C1097" s="39" t="s">
        <v>356</v>
      </c>
      <c r="D1097" s="219"/>
      <c r="E1097" s="40">
        <v>0.75</v>
      </c>
      <c r="F1097" s="40" t="s">
        <v>659</v>
      </c>
      <c r="G1097" s="166">
        <f t="shared" si="122"/>
        <v>28.5</v>
      </c>
      <c r="H1097" s="166">
        <f t="shared" si="123"/>
        <v>37.050000000000004</v>
      </c>
      <c r="I1097" s="256">
        <f t="shared" si="124"/>
        <v>0</v>
      </c>
    </row>
    <row r="1098" spans="1:9" ht="12" hidden="1" customHeight="1" outlineLevel="1" x14ac:dyDescent="0.2">
      <c r="A1098" s="31" t="s">
        <v>352</v>
      </c>
      <c r="B1098" s="38">
        <v>900131</v>
      </c>
      <c r="C1098" s="39" t="s">
        <v>3977</v>
      </c>
      <c r="D1098" s="219"/>
      <c r="E1098" s="40">
        <v>16.25</v>
      </c>
      <c r="F1098" s="40" t="s">
        <v>659</v>
      </c>
      <c r="G1098" s="166">
        <f t="shared" si="122"/>
        <v>617.5</v>
      </c>
      <c r="H1098" s="166">
        <f t="shared" si="123"/>
        <v>802.75</v>
      </c>
      <c r="I1098" s="256">
        <f t="shared" si="124"/>
        <v>0</v>
      </c>
    </row>
    <row r="1099" spans="1:9" ht="12" customHeight="1" collapsed="1" x14ac:dyDescent="0.2">
      <c r="A1099" s="125" t="s">
        <v>3978</v>
      </c>
      <c r="B1099" s="156"/>
      <c r="C1099" s="156"/>
      <c r="D1099" s="242"/>
      <c r="E1099" s="191"/>
      <c r="F1099" s="191"/>
    </row>
    <row r="1100" spans="1:9" ht="12" hidden="1" customHeight="1" outlineLevel="1" x14ac:dyDescent="0.2">
      <c r="A1100" s="31" t="s">
        <v>3979</v>
      </c>
      <c r="B1100" s="38" t="s">
        <v>3980</v>
      </c>
      <c r="C1100" s="39" t="s">
        <v>357</v>
      </c>
      <c r="D1100" s="219"/>
      <c r="E1100" s="40">
        <v>15.8</v>
      </c>
      <c r="F1100" s="40" t="s">
        <v>659</v>
      </c>
      <c r="G1100" s="166">
        <f t="shared" ref="G1100:G1114" si="125">E1100*$G$1</f>
        <v>600.4</v>
      </c>
      <c r="H1100" s="166">
        <f t="shared" ref="H1100:H1114" si="126">G1100*($H$1+1)</f>
        <v>780.52</v>
      </c>
      <c r="I1100" s="256">
        <f t="shared" ref="I1100:I1114" si="127">D1100*H1100</f>
        <v>0</v>
      </c>
    </row>
    <row r="1101" spans="1:9" ht="12" hidden="1" customHeight="1" outlineLevel="1" x14ac:dyDescent="0.2">
      <c r="A1101" s="31" t="s">
        <v>3979</v>
      </c>
      <c r="B1101" s="38" t="s">
        <v>3981</v>
      </c>
      <c r="C1101" s="39" t="s">
        <v>358</v>
      </c>
      <c r="D1101" s="219"/>
      <c r="E1101" s="40">
        <v>2.36</v>
      </c>
      <c r="F1101" s="40" t="s">
        <v>659</v>
      </c>
      <c r="G1101" s="166">
        <f t="shared" si="125"/>
        <v>89.679999999999993</v>
      </c>
      <c r="H1101" s="166">
        <f t="shared" si="126"/>
        <v>116.58399999999999</v>
      </c>
      <c r="I1101" s="256">
        <f t="shared" si="127"/>
        <v>0</v>
      </c>
    </row>
    <row r="1102" spans="1:9" ht="12" hidden="1" customHeight="1" outlineLevel="1" x14ac:dyDescent="0.2">
      <c r="A1102" s="31" t="s">
        <v>3979</v>
      </c>
      <c r="B1102" s="38" t="s">
        <v>2353</v>
      </c>
      <c r="C1102" s="39" t="s">
        <v>359</v>
      </c>
      <c r="D1102" s="219"/>
      <c r="E1102" s="40">
        <v>3.63</v>
      </c>
      <c r="F1102" s="40" t="s">
        <v>659</v>
      </c>
      <c r="G1102" s="166">
        <f t="shared" si="125"/>
        <v>137.94</v>
      </c>
      <c r="H1102" s="166">
        <f t="shared" si="126"/>
        <v>179.322</v>
      </c>
      <c r="I1102" s="256">
        <f t="shared" si="127"/>
        <v>0</v>
      </c>
    </row>
    <row r="1103" spans="1:9" ht="12" hidden="1" customHeight="1" outlineLevel="1" x14ac:dyDescent="0.2">
      <c r="A1103" s="31" t="s">
        <v>3979</v>
      </c>
      <c r="B1103" s="38" t="s">
        <v>2354</v>
      </c>
      <c r="C1103" s="39" t="s">
        <v>360</v>
      </c>
      <c r="D1103" s="219"/>
      <c r="E1103" s="40">
        <v>0.14000000000000001</v>
      </c>
      <c r="F1103" s="40" t="s">
        <v>659</v>
      </c>
      <c r="G1103" s="166">
        <f t="shared" si="125"/>
        <v>5.32</v>
      </c>
      <c r="H1103" s="166">
        <f t="shared" si="126"/>
        <v>6.9160000000000004</v>
      </c>
      <c r="I1103" s="256">
        <f t="shared" si="127"/>
        <v>0</v>
      </c>
    </row>
    <row r="1104" spans="1:9" ht="12" hidden="1" customHeight="1" outlineLevel="1" x14ac:dyDescent="0.2">
      <c r="A1104" s="31" t="s">
        <v>3979</v>
      </c>
      <c r="B1104" s="38" t="s">
        <v>3982</v>
      </c>
      <c r="C1104" s="39" t="s">
        <v>361</v>
      </c>
      <c r="D1104" s="219"/>
      <c r="E1104" s="40">
        <v>0.78</v>
      </c>
      <c r="F1104" s="40" t="s">
        <v>659</v>
      </c>
      <c r="G1104" s="166">
        <f t="shared" si="125"/>
        <v>29.64</v>
      </c>
      <c r="H1104" s="166">
        <f t="shared" si="126"/>
        <v>38.532000000000004</v>
      </c>
      <c r="I1104" s="256">
        <f t="shared" si="127"/>
        <v>0</v>
      </c>
    </row>
    <row r="1105" spans="1:9" ht="12" hidden="1" customHeight="1" outlineLevel="1" x14ac:dyDescent="0.2">
      <c r="A1105" s="31" t="s">
        <v>3983</v>
      </c>
      <c r="B1105" s="38" t="s">
        <v>3984</v>
      </c>
      <c r="C1105" s="39" t="s">
        <v>2509</v>
      </c>
      <c r="D1105" s="219"/>
      <c r="E1105" s="40">
        <v>1.89</v>
      </c>
      <c r="F1105" s="40" t="s">
        <v>659</v>
      </c>
      <c r="G1105" s="166">
        <f t="shared" si="125"/>
        <v>71.819999999999993</v>
      </c>
      <c r="H1105" s="166">
        <f t="shared" si="126"/>
        <v>93.366</v>
      </c>
      <c r="I1105" s="256">
        <f t="shared" si="127"/>
        <v>0</v>
      </c>
    </row>
    <row r="1106" spans="1:9" ht="12" hidden="1" customHeight="1" outlineLevel="1" x14ac:dyDescent="0.2">
      <c r="A1106" s="31" t="s">
        <v>3983</v>
      </c>
      <c r="B1106" s="38" t="s">
        <v>3985</v>
      </c>
      <c r="C1106" s="39" t="s">
        <v>2510</v>
      </c>
      <c r="D1106" s="219"/>
      <c r="E1106" s="40">
        <v>1.95</v>
      </c>
      <c r="F1106" s="40" t="s">
        <v>659</v>
      </c>
      <c r="G1106" s="166">
        <f t="shared" si="125"/>
        <v>74.099999999999994</v>
      </c>
      <c r="H1106" s="166">
        <f t="shared" si="126"/>
        <v>96.33</v>
      </c>
      <c r="I1106" s="256">
        <f t="shared" si="127"/>
        <v>0</v>
      </c>
    </row>
    <row r="1107" spans="1:9" ht="12" hidden="1" customHeight="1" outlineLevel="1" x14ac:dyDescent="0.2">
      <c r="A1107" s="31" t="s">
        <v>3983</v>
      </c>
      <c r="B1107" s="38" t="s">
        <v>3051</v>
      </c>
      <c r="C1107" s="39" t="s">
        <v>2511</v>
      </c>
      <c r="D1107" s="219"/>
      <c r="E1107" s="40">
        <v>2.5</v>
      </c>
      <c r="F1107" s="40" t="s">
        <v>659</v>
      </c>
      <c r="G1107" s="166">
        <f t="shared" si="125"/>
        <v>95</v>
      </c>
      <c r="H1107" s="166">
        <f t="shared" si="126"/>
        <v>123.5</v>
      </c>
      <c r="I1107" s="256">
        <f t="shared" si="127"/>
        <v>0</v>
      </c>
    </row>
    <row r="1108" spans="1:9" ht="12" hidden="1" customHeight="1" outlineLevel="1" x14ac:dyDescent="0.2">
      <c r="A1108" s="31" t="s">
        <v>3983</v>
      </c>
      <c r="B1108" s="38" t="s">
        <v>3052</v>
      </c>
      <c r="C1108" s="39" t="s">
        <v>2512</v>
      </c>
      <c r="D1108" s="219"/>
      <c r="E1108" s="40">
        <v>2.5</v>
      </c>
      <c r="F1108" s="40" t="s">
        <v>659</v>
      </c>
      <c r="G1108" s="166">
        <f t="shared" si="125"/>
        <v>95</v>
      </c>
      <c r="H1108" s="166">
        <f t="shared" si="126"/>
        <v>123.5</v>
      </c>
      <c r="I1108" s="256">
        <f t="shared" si="127"/>
        <v>0</v>
      </c>
    </row>
    <row r="1109" spans="1:9" ht="12" hidden="1" customHeight="1" outlineLevel="1" x14ac:dyDescent="0.2">
      <c r="A1109" s="31" t="s">
        <v>3983</v>
      </c>
      <c r="B1109" s="38" t="s">
        <v>2355</v>
      </c>
      <c r="C1109" s="39" t="s">
        <v>2513</v>
      </c>
      <c r="D1109" s="219"/>
      <c r="E1109" s="40">
        <v>4.45</v>
      </c>
      <c r="F1109" s="40" t="s">
        <v>659</v>
      </c>
      <c r="G1109" s="166">
        <f t="shared" si="125"/>
        <v>169.1</v>
      </c>
      <c r="H1109" s="166">
        <f t="shared" si="126"/>
        <v>219.83</v>
      </c>
      <c r="I1109" s="256">
        <f t="shared" si="127"/>
        <v>0</v>
      </c>
    </row>
    <row r="1110" spans="1:9" ht="12" hidden="1" customHeight="1" outlineLevel="1" x14ac:dyDescent="0.2">
      <c r="A1110" s="31" t="s">
        <v>2356</v>
      </c>
      <c r="B1110" s="95" t="s">
        <v>2357</v>
      </c>
      <c r="C1110" s="96" t="s">
        <v>362</v>
      </c>
      <c r="D1110" s="48"/>
      <c r="E1110" s="49">
        <v>4.74</v>
      </c>
      <c r="F1110" s="49" t="s">
        <v>2358</v>
      </c>
      <c r="G1110" s="166">
        <f t="shared" si="125"/>
        <v>180.12</v>
      </c>
      <c r="H1110" s="166">
        <f t="shared" si="126"/>
        <v>234.15600000000001</v>
      </c>
      <c r="I1110" s="256">
        <f t="shared" si="127"/>
        <v>0</v>
      </c>
    </row>
    <row r="1111" spans="1:9" ht="12" hidden="1" customHeight="1" outlineLevel="1" x14ac:dyDescent="0.2">
      <c r="A1111" s="31" t="s">
        <v>2356</v>
      </c>
      <c r="B1111" s="97" t="s">
        <v>2359</v>
      </c>
      <c r="C1111" s="70" t="s">
        <v>363</v>
      </c>
      <c r="D1111" s="38"/>
      <c r="E1111" s="40">
        <v>2.77</v>
      </c>
      <c r="F1111" s="40" t="s">
        <v>2358</v>
      </c>
      <c r="G1111" s="166">
        <f t="shared" si="125"/>
        <v>105.26</v>
      </c>
      <c r="H1111" s="166">
        <f t="shared" si="126"/>
        <v>136.83800000000002</v>
      </c>
      <c r="I1111" s="256">
        <f t="shared" si="127"/>
        <v>0</v>
      </c>
    </row>
    <row r="1112" spans="1:9" ht="12" hidden="1" customHeight="1" outlineLevel="1" x14ac:dyDescent="0.2">
      <c r="A1112" s="31" t="s">
        <v>2356</v>
      </c>
      <c r="B1112" s="98" t="s">
        <v>949</v>
      </c>
      <c r="C1112" s="99" t="s">
        <v>364</v>
      </c>
      <c r="D1112" s="54"/>
      <c r="E1112" s="75">
        <v>1.96</v>
      </c>
      <c r="F1112" s="75" t="s">
        <v>2358</v>
      </c>
      <c r="G1112" s="166">
        <f t="shared" si="125"/>
        <v>74.48</v>
      </c>
      <c r="H1112" s="166">
        <f t="shared" si="126"/>
        <v>96.824000000000012</v>
      </c>
      <c r="I1112" s="256">
        <f t="shared" si="127"/>
        <v>0</v>
      </c>
    </row>
    <row r="1113" spans="1:9" ht="12" hidden="1" customHeight="1" outlineLevel="1" x14ac:dyDescent="0.2">
      <c r="A1113" s="31" t="s">
        <v>2356</v>
      </c>
      <c r="B1113" s="97" t="s">
        <v>950</v>
      </c>
      <c r="C1113" s="70" t="s">
        <v>1938</v>
      </c>
      <c r="D1113" s="38"/>
      <c r="E1113" s="40">
        <v>2.54</v>
      </c>
      <c r="F1113" s="40" t="s">
        <v>2358</v>
      </c>
      <c r="G1113" s="166">
        <f t="shared" si="125"/>
        <v>96.52</v>
      </c>
      <c r="H1113" s="166">
        <f t="shared" si="126"/>
        <v>125.476</v>
      </c>
      <c r="I1113" s="256">
        <f t="shared" si="127"/>
        <v>0</v>
      </c>
    </row>
    <row r="1114" spans="1:9" ht="12" hidden="1" customHeight="1" outlineLevel="1" x14ac:dyDescent="0.2">
      <c r="A1114" s="31" t="s">
        <v>2356</v>
      </c>
      <c r="B1114" s="78" t="s">
        <v>951</v>
      </c>
      <c r="C1114" s="100" t="s">
        <v>1939</v>
      </c>
      <c r="D1114" s="229"/>
      <c r="E1114" s="53">
        <v>2.4700000000000002</v>
      </c>
      <c r="F1114" s="53" t="s">
        <v>2358</v>
      </c>
      <c r="G1114" s="166">
        <f t="shared" si="125"/>
        <v>93.860000000000014</v>
      </c>
      <c r="H1114" s="166">
        <f t="shared" si="126"/>
        <v>122.01800000000001</v>
      </c>
      <c r="I1114" s="256">
        <f t="shared" si="127"/>
        <v>0</v>
      </c>
    </row>
    <row r="1115" spans="1:9" ht="12" customHeight="1" collapsed="1" x14ac:dyDescent="0.2">
      <c r="A1115" s="125" t="s">
        <v>3053</v>
      </c>
      <c r="B1115" s="156"/>
      <c r="C1115" s="156"/>
      <c r="D1115" s="242"/>
      <c r="E1115" s="191"/>
      <c r="F1115" s="191"/>
    </row>
    <row r="1116" spans="1:9" ht="12" hidden="1" customHeight="1" outlineLevel="1" x14ac:dyDescent="0.2">
      <c r="A1116" s="31" t="s">
        <v>3054</v>
      </c>
      <c r="B1116" s="38" t="s">
        <v>3090</v>
      </c>
      <c r="C1116" s="39" t="s">
        <v>3091</v>
      </c>
      <c r="D1116" s="219"/>
      <c r="E1116" s="40">
        <v>126</v>
      </c>
      <c r="F1116" s="40" t="s">
        <v>659</v>
      </c>
      <c r="G1116" s="166">
        <f t="shared" ref="G1116:G1146" si="128">E1116*$G$1</f>
        <v>4788</v>
      </c>
      <c r="H1116" s="166">
        <f t="shared" ref="H1116:H1146" si="129">G1116*($H$1+1)</f>
        <v>6224.4000000000005</v>
      </c>
      <c r="I1116" s="256">
        <f t="shared" ref="I1116:I1146" si="130">D1116*H1116</f>
        <v>0</v>
      </c>
    </row>
    <row r="1117" spans="1:9" ht="12" hidden="1" customHeight="1" outlineLevel="1" x14ac:dyDescent="0.2">
      <c r="A1117" s="31" t="s">
        <v>3054</v>
      </c>
      <c r="B1117" s="38">
        <v>7521</v>
      </c>
      <c r="C1117" s="39" t="s">
        <v>3588</v>
      </c>
      <c r="D1117" s="219"/>
      <c r="E1117" s="40">
        <v>23.53</v>
      </c>
      <c r="F1117" s="40" t="s">
        <v>659</v>
      </c>
      <c r="G1117" s="166">
        <f t="shared" si="128"/>
        <v>894.1400000000001</v>
      </c>
      <c r="H1117" s="166">
        <f t="shared" si="129"/>
        <v>1162.3820000000001</v>
      </c>
      <c r="I1117" s="256">
        <f t="shared" si="130"/>
        <v>0</v>
      </c>
    </row>
    <row r="1118" spans="1:9" ht="12" hidden="1" customHeight="1" outlineLevel="1" x14ac:dyDescent="0.2">
      <c r="A1118" s="31" t="s">
        <v>3054</v>
      </c>
      <c r="B1118" s="38">
        <v>7519</v>
      </c>
      <c r="C1118" s="39" t="s">
        <v>3589</v>
      </c>
      <c r="D1118" s="219"/>
      <c r="E1118" s="40">
        <v>22.13</v>
      </c>
      <c r="F1118" s="40" t="s">
        <v>659</v>
      </c>
      <c r="G1118" s="166">
        <f t="shared" si="128"/>
        <v>840.93999999999994</v>
      </c>
      <c r="H1118" s="166">
        <f t="shared" si="129"/>
        <v>1093.222</v>
      </c>
      <c r="I1118" s="256">
        <f t="shared" si="130"/>
        <v>0</v>
      </c>
    </row>
    <row r="1119" spans="1:9" ht="12" hidden="1" customHeight="1" outlineLevel="1" x14ac:dyDescent="0.2">
      <c r="A1119" s="31" t="s">
        <v>3054</v>
      </c>
      <c r="B1119" s="38">
        <v>7523</v>
      </c>
      <c r="C1119" s="39" t="s">
        <v>3590</v>
      </c>
      <c r="D1119" s="219"/>
      <c r="E1119" s="40">
        <v>7.12</v>
      </c>
      <c r="F1119" s="40" t="s">
        <v>659</v>
      </c>
      <c r="G1119" s="166">
        <f t="shared" si="128"/>
        <v>270.56</v>
      </c>
      <c r="H1119" s="166">
        <f t="shared" si="129"/>
        <v>351.72800000000001</v>
      </c>
      <c r="I1119" s="256">
        <f t="shared" si="130"/>
        <v>0</v>
      </c>
    </row>
    <row r="1120" spans="1:9" ht="12" hidden="1" customHeight="1" outlineLevel="1" x14ac:dyDescent="0.2">
      <c r="A1120" s="31" t="s">
        <v>3054</v>
      </c>
      <c r="B1120" s="38">
        <v>7511</v>
      </c>
      <c r="C1120" s="39" t="s">
        <v>3591</v>
      </c>
      <c r="D1120" s="219"/>
      <c r="E1120" s="40">
        <v>0.84</v>
      </c>
      <c r="F1120" s="40" t="s">
        <v>659</v>
      </c>
      <c r="G1120" s="166">
        <f t="shared" si="128"/>
        <v>31.919999999999998</v>
      </c>
      <c r="H1120" s="166">
        <f t="shared" si="129"/>
        <v>41.496000000000002</v>
      </c>
      <c r="I1120" s="256">
        <f t="shared" si="130"/>
        <v>0</v>
      </c>
    </row>
    <row r="1121" spans="1:9" ht="12" hidden="1" customHeight="1" outlineLevel="1" x14ac:dyDescent="0.2">
      <c r="A1121" s="31" t="s">
        <v>3054</v>
      </c>
      <c r="B1121" s="38" t="s">
        <v>3592</v>
      </c>
      <c r="C1121" s="39" t="s">
        <v>3593</v>
      </c>
      <c r="D1121" s="219"/>
      <c r="E1121" s="40">
        <v>0.08</v>
      </c>
      <c r="F1121" s="40" t="s">
        <v>659</v>
      </c>
      <c r="G1121" s="166">
        <f t="shared" si="128"/>
        <v>3.04</v>
      </c>
      <c r="H1121" s="166">
        <f t="shared" si="129"/>
        <v>3.9520000000000004</v>
      </c>
      <c r="I1121" s="256">
        <f t="shared" si="130"/>
        <v>0</v>
      </c>
    </row>
    <row r="1122" spans="1:9" ht="12" hidden="1" customHeight="1" outlineLevel="1" x14ac:dyDescent="0.2">
      <c r="A1122" s="31" t="s">
        <v>3054</v>
      </c>
      <c r="B1122" s="38" t="s">
        <v>3782</v>
      </c>
      <c r="C1122" s="39" t="s">
        <v>3781</v>
      </c>
      <c r="D1122" s="219"/>
      <c r="E1122" s="40">
        <v>0.1</v>
      </c>
      <c r="F1122" s="40" t="s">
        <v>659</v>
      </c>
      <c r="G1122" s="166">
        <f t="shared" si="128"/>
        <v>3.8000000000000003</v>
      </c>
      <c r="H1122" s="166">
        <f t="shared" si="129"/>
        <v>4.9400000000000004</v>
      </c>
      <c r="I1122" s="256">
        <f t="shared" si="130"/>
        <v>0</v>
      </c>
    </row>
    <row r="1123" spans="1:9" ht="12" hidden="1" customHeight="1" outlineLevel="1" x14ac:dyDescent="0.2">
      <c r="A1123" s="31" t="s">
        <v>3054</v>
      </c>
      <c r="B1123" s="38" t="s">
        <v>3594</v>
      </c>
      <c r="C1123" s="39" t="s">
        <v>3595</v>
      </c>
      <c r="D1123" s="219"/>
      <c r="E1123" s="40">
        <v>0.18</v>
      </c>
      <c r="F1123" s="40" t="s">
        <v>659</v>
      </c>
      <c r="G1123" s="166">
        <f t="shared" si="128"/>
        <v>6.84</v>
      </c>
      <c r="H1123" s="166">
        <f t="shared" si="129"/>
        <v>8.8919999999999995</v>
      </c>
      <c r="I1123" s="256">
        <f t="shared" si="130"/>
        <v>0</v>
      </c>
    </row>
    <row r="1124" spans="1:9" ht="12" hidden="1" customHeight="1" outlineLevel="1" x14ac:dyDescent="0.2">
      <c r="A1124" s="31" t="s">
        <v>3075</v>
      </c>
      <c r="B1124" s="38" t="s">
        <v>3597</v>
      </c>
      <c r="C1124" s="47" t="s">
        <v>3598</v>
      </c>
      <c r="D1124" s="121"/>
      <c r="E1124" s="40">
        <v>9.6</v>
      </c>
      <c r="F1124" s="40" t="s">
        <v>4209</v>
      </c>
      <c r="G1124" s="166">
        <f t="shared" si="128"/>
        <v>364.8</v>
      </c>
      <c r="H1124" s="166">
        <f t="shared" si="129"/>
        <v>474.24</v>
      </c>
      <c r="I1124" s="256">
        <f t="shared" si="130"/>
        <v>0</v>
      </c>
    </row>
    <row r="1125" spans="1:9" ht="12" hidden="1" customHeight="1" outlineLevel="1" x14ac:dyDescent="0.2">
      <c r="A1125" s="31" t="s">
        <v>3596</v>
      </c>
      <c r="B1125" s="38" t="s">
        <v>3076</v>
      </c>
      <c r="C1125" s="39" t="s">
        <v>3077</v>
      </c>
      <c r="D1125" s="219"/>
      <c r="E1125" s="40">
        <v>40.56</v>
      </c>
      <c r="F1125" s="40" t="s">
        <v>659</v>
      </c>
      <c r="G1125" s="166">
        <f t="shared" si="128"/>
        <v>1541.2800000000002</v>
      </c>
      <c r="H1125" s="166">
        <f t="shared" si="129"/>
        <v>2003.6640000000004</v>
      </c>
      <c r="I1125" s="256">
        <f t="shared" si="130"/>
        <v>0</v>
      </c>
    </row>
    <row r="1126" spans="1:9" ht="12" hidden="1" customHeight="1" outlineLevel="1" x14ac:dyDescent="0.2">
      <c r="A1126" s="31" t="s">
        <v>3596</v>
      </c>
      <c r="B1126" s="38" t="s">
        <v>3078</v>
      </c>
      <c r="C1126" s="39" t="s">
        <v>3079</v>
      </c>
      <c r="D1126" s="219"/>
      <c r="E1126" s="40">
        <v>47.58</v>
      </c>
      <c r="F1126" s="40" t="s">
        <v>659</v>
      </c>
      <c r="G1126" s="166">
        <f t="shared" si="128"/>
        <v>1808.04</v>
      </c>
      <c r="H1126" s="166">
        <f t="shared" si="129"/>
        <v>2350.4520000000002</v>
      </c>
      <c r="I1126" s="256">
        <f t="shared" si="130"/>
        <v>0</v>
      </c>
    </row>
    <row r="1127" spans="1:9" ht="12" hidden="1" customHeight="1" outlineLevel="1" x14ac:dyDescent="0.2">
      <c r="A1127" s="31" t="s">
        <v>3596</v>
      </c>
      <c r="B1127" s="38" t="s">
        <v>3080</v>
      </c>
      <c r="C1127" s="39" t="s">
        <v>2514</v>
      </c>
      <c r="D1127" s="219"/>
      <c r="E1127" s="40">
        <v>3</v>
      </c>
      <c r="F1127" s="40" t="s">
        <v>659</v>
      </c>
      <c r="G1127" s="166">
        <f t="shared" si="128"/>
        <v>114</v>
      </c>
      <c r="H1127" s="166">
        <f t="shared" si="129"/>
        <v>148.20000000000002</v>
      </c>
      <c r="I1127" s="256">
        <f t="shared" si="130"/>
        <v>0</v>
      </c>
    </row>
    <row r="1128" spans="1:9" ht="12" hidden="1" customHeight="1" outlineLevel="1" x14ac:dyDescent="0.2">
      <c r="A1128" s="31" t="s">
        <v>3596</v>
      </c>
      <c r="B1128" s="38" t="s">
        <v>3081</v>
      </c>
      <c r="C1128" s="39" t="s">
        <v>2515</v>
      </c>
      <c r="D1128" s="219"/>
      <c r="E1128" s="40">
        <v>7.95</v>
      </c>
      <c r="F1128" s="40" t="s">
        <v>659</v>
      </c>
      <c r="G1128" s="166">
        <f t="shared" si="128"/>
        <v>302.10000000000002</v>
      </c>
      <c r="H1128" s="166">
        <f t="shared" si="129"/>
        <v>392.73</v>
      </c>
      <c r="I1128" s="256">
        <f t="shared" si="130"/>
        <v>0</v>
      </c>
    </row>
    <row r="1129" spans="1:9" ht="12" hidden="1" customHeight="1" outlineLevel="1" x14ac:dyDescent="0.2">
      <c r="A1129" s="31" t="s">
        <v>3596</v>
      </c>
      <c r="B1129" s="38" t="s">
        <v>3069</v>
      </c>
      <c r="C1129" s="39" t="s">
        <v>3082</v>
      </c>
      <c r="D1129" s="219"/>
      <c r="E1129" s="40">
        <v>0.2</v>
      </c>
      <c r="F1129" s="40" t="s">
        <v>659</v>
      </c>
      <c r="G1129" s="166">
        <f t="shared" si="128"/>
        <v>7.6000000000000005</v>
      </c>
      <c r="H1129" s="166">
        <f t="shared" si="129"/>
        <v>9.8800000000000008</v>
      </c>
      <c r="I1129" s="256">
        <f t="shared" si="130"/>
        <v>0</v>
      </c>
    </row>
    <row r="1130" spans="1:9" ht="12" hidden="1" customHeight="1" outlineLevel="1" x14ac:dyDescent="0.2">
      <c r="A1130" s="31" t="s">
        <v>3596</v>
      </c>
      <c r="B1130" s="38" t="s">
        <v>3083</v>
      </c>
      <c r="C1130" s="39" t="s">
        <v>3084</v>
      </c>
      <c r="D1130" s="219"/>
      <c r="E1130" s="40">
        <v>0.4</v>
      </c>
      <c r="F1130" s="40" t="s">
        <v>659</v>
      </c>
      <c r="G1130" s="166">
        <f t="shared" si="128"/>
        <v>15.200000000000001</v>
      </c>
      <c r="H1130" s="166">
        <f t="shared" si="129"/>
        <v>19.760000000000002</v>
      </c>
      <c r="I1130" s="256">
        <f t="shared" si="130"/>
        <v>0</v>
      </c>
    </row>
    <row r="1131" spans="1:9" ht="12" hidden="1" customHeight="1" outlineLevel="1" x14ac:dyDescent="0.2">
      <c r="A1131" s="31" t="s">
        <v>3596</v>
      </c>
      <c r="B1131" s="38" t="s">
        <v>3063</v>
      </c>
      <c r="C1131" s="39" t="s">
        <v>3064</v>
      </c>
      <c r="D1131" s="219"/>
      <c r="E1131" s="40">
        <v>7.0000000000000007E-2</v>
      </c>
      <c r="F1131" s="40" t="s">
        <v>659</v>
      </c>
      <c r="G1131" s="166">
        <f t="shared" si="128"/>
        <v>2.66</v>
      </c>
      <c r="H1131" s="166">
        <f t="shared" si="129"/>
        <v>3.4580000000000002</v>
      </c>
      <c r="I1131" s="256">
        <f t="shared" si="130"/>
        <v>0</v>
      </c>
    </row>
    <row r="1132" spans="1:9" ht="12" hidden="1" customHeight="1" outlineLevel="1" x14ac:dyDescent="0.2">
      <c r="A1132" s="31" t="s">
        <v>3596</v>
      </c>
      <c r="B1132" s="38" t="s">
        <v>3085</v>
      </c>
      <c r="C1132" s="39" t="s">
        <v>3086</v>
      </c>
      <c r="D1132" s="219"/>
      <c r="E1132" s="40">
        <v>7.0000000000000007E-2</v>
      </c>
      <c r="F1132" s="40" t="s">
        <v>659</v>
      </c>
      <c r="G1132" s="166">
        <f t="shared" si="128"/>
        <v>2.66</v>
      </c>
      <c r="H1132" s="166">
        <f t="shared" si="129"/>
        <v>3.4580000000000002</v>
      </c>
      <c r="I1132" s="256">
        <f t="shared" si="130"/>
        <v>0</v>
      </c>
    </row>
    <row r="1133" spans="1:9" ht="12" hidden="1" customHeight="1" outlineLevel="1" x14ac:dyDescent="0.2">
      <c r="A1133" s="31" t="s">
        <v>3596</v>
      </c>
      <c r="B1133" s="38" t="s">
        <v>3071</v>
      </c>
      <c r="C1133" s="39" t="s">
        <v>3087</v>
      </c>
      <c r="D1133" s="219"/>
      <c r="E1133" s="40">
        <v>2</v>
      </c>
      <c r="F1133" s="40" t="s">
        <v>659</v>
      </c>
      <c r="G1133" s="166">
        <f t="shared" si="128"/>
        <v>76</v>
      </c>
      <c r="H1133" s="166">
        <f t="shared" si="129"/>
        <v>98.8</v>
      </c>
      <c r="I1133" s="256">
        <f t="shared" si="130"/>
        <v>0</v>
      </c>
    </row>
    <row r="1134" spans="1:9" ht="12" hidden="1" customHeight="1" outlineLevel="1" x14ac:dyDescent="0.2">
      <c r="A1134" s="31" t="s">
        <v>3596</v>
      </c>
      <c r="B1134" s="38" t="s">
        <v>3088</v>
      </c>
      <c r="C1134" s="39" t="s">
        <v>3089</v>
      </c>
      <c r="D1134" s="219"/>
      <c r="E1134" s="40">
        <v>0.3</v>
      </c>
      <c r="F1134" s="40" t="s">
        <v>659</v>
      </c>
      <c r="G1134" s="166">
        <f t="shared" si="128"/>
        <v>11.4</v>
      </c>
      <c r="H1134" s="166">
        <f t="shared" si="129"/>
        <v>14.82</v>
      </c>
      <c r="I1134" s="256">
        <f t="shared" si="130"/>
        <v>0</v>
      </c>
    </row>
    <row r="1135" spans="1:9" ht="12" hidden="1" customHeight="1" outlineLevel="1" x14ac:dyDescent="0.2">
      <c r="A1135" s="31" t="s">
        <v>3772</v>
      </c>
      <c r="B1135" s="38" t="s">
        <v>3055</v>
      </c>
      <c r="C1135" s="39" t="s">
        <v>3056</v>
      </c>
      <c r="D1135" s="219"/>
      <c r="E1135" s="40">
        <v>85.8</v>
      </c>
      <c r="F1135" s="40" t="s">
        <v>659</v>
      </c>
      <c r="G1135" s="166">
        <f t="shared" si="128"/>
        <v>3260.4</v>
      </c>
      <c r="H1135" s="166">
        <f t="shared" si="129"/>
        <v>4238.5200000000004</v>
      </c>
      <c r="I1135" s="256">
        <f t="shared" si="130"/>
        <v>0</v>
      </c>
    </row>
    <row r="1136" spans="1:9" ht="12" hidden="1" customHeight="1" outlineLevel="1" x14ac:dyDescent="0.2">
      <c r="A1136" s="31" t="s">
        <v>3772</v>
      </c>
      <c r="B1136" s="38" t="s">
        <v>3057</v>
      </c>
      <c r="C1136" s="39" t="s">
        <v>2516</v>
      </c>
      <c r="D1136" s="219"/>
      <c r="E1136" s="40">
        <v>2.82</v>
      </c>
      <c r="F1136" s="40" t="s">
        <v>659</v>
      </c>
      <c r="G1136" s="166">
        <f t="shared" si="128"/>
        <v>107.16</v>
      </c>
      <c r="H1136" s="166">
        <f t="shared" si="129"/>
        <v>139.30799999999999</v>
      </c>
      <c r="I1136" s="256">
        <f t="shared" si="130"/>
        <v>0</v>
      </c>
    </row>
    <row r="1137" spans="1:9" ht="12" hidden="1" customHeight="1" outlineLevel="1" x14ac:dyDescent="0.2">
      <c r="A1137" s="31" t="s">
        <v>3772</v>
      </c>
      <c r="B1137" s="38" t="s">
        <v>3081</v>
      </c>
      <c r="C1137" s="39" t="s">
        <v>2517</v>
      </c>
      <c r="D1137" s="219"/>
      <c r="E1137" s="40">
        <v>7.95</v>
      </c>
      <c r="F1137" s="40" t="s">
        <v>659</v>
      </c>
      <c r="G1137" s="166">
        <f t="shared" si="128"/>
        <v>302.10000000000002</v>
      </c>
      <c r="H1137" s="166">
        <f t="shared" si="129"/>
        <v>392.73</v>
      </c>
      <c r="I1137" s="256">
        <f t="shared" si="130"/>
        <v>0</v>
      </c>
    </row>
    <row r="1138" spans="1:9" ht="12" hidden="1" customHeight="1" outlineLevel="1" x14ac:dyDescent="0.2">
      <c r="A1138" s="31" t="s">
        <v>3772</v>
      </c>
      <c r="B1138" s="38" t="s">
        <v>3058</v>
      </c>
      <c r="C1138" s="39" t="s">
        <v>2518</v>
      </c>
      <c r="D1138" s="219"/>
      <c r="E1138" s="40">
        <v>7.95</v>
      </c>
      <c r="F1138" s="40" t="s">
        <v>659</v>
      </c>
      <c r="G1138" s="166">
        <f t="shared" si="128"/>
        <v>302.10000000000002</v>
      </c>
      <c r="H1138" s="166">
        <f t="shared" si="129"/>
        <v>392.73</v>
      </c>
      <c r="I1138" s="256">
        <f t="shared" si="130"/>
        <v>0</v>
      </c>
    </row>
    <row r="1139" spans="1:9" ht="12" hidden="1" customHeight="1" outlineLevel="1" x14ac:dyDescent="0.2">
      <c r="A1139" s="31" t="s">
        <v>3772</v>
      </c>
      <c r="B1139" s="38" t="s">
        <v>3059</v>
      </c>
      <c r="C1139" s="39" t="s">
        <v>3060</v>
      </c>
      <c r="D1139" s="219"/>
      <c r="E1139" s="40">
        <v>0.5</v>
      </c>
      <c r="F1139" s="40" t="s">
        <v>659</v>
      </c>
      <c r="G1139" s="166">
        <f t="shared" si="128"/>
        <v>19</v>
      </c>
      <c r="H1139" s="166">
        <f t="shared" si="129"/>
        <v>24.7</v>
      </c>
      <c r="I1139" s="256">
        <f t="shared" si="130"/>
        <v>0</v>
      </c>
    </row>
    <row r="1140" spans="1:9" ht="12" hidden="1" customHeight="1" outlineLevel="1" x14ac:dyDescent="0.2">
      <c r="A1140" s="31" t="s">
        <v>3772</v>
      </c>
      <c r="B1140" s="38" t="s">
        <v>3061</v>
      </c>
      <c r="C1140" s="39" t="s">
        <v>3062</v>
      </c>
      <c r="D1140" s="219"/>
      <c r="E1140" s="40">
        <v>0.7</v>
      </c>
      <c r="F1140" s="40" t="s">
        <v>659</v>
      </c>
      <c r="G1140" s="166">
        <f t="shared" si="128"/>
        <v>26.599999999999998</v>
      </c>
      <c r="H1140" s="166">
        <f t="shared" si="129"/>
        <v>34.58</v>
      </c>
      <c r="I1140" s="256">
        <f t="shared" si="130"/>
        <v>0</v>
      </c>
    </row>
    <row r="1141" spans="1:9" ht="12" hidden="1" customHeight="1" outlineLevel="1" x14ac:dyDescent="0.2">
      <c r="A1141" s="31" t="s">
        <v>3772</v>
      </c>
      <c r="B1141" s="38" t="s">
        <v>3063</v>
      </c>
      <c r="C1141" s="39" t="s">
        <v>3064</v>
      </c>
      <c r="D1141" s="219"/>
      <c r="E1141" s="40">
        <v>7.0000000000000007E-2</v>
      </c>
      <c r="F1141" s="40" t="s">
        <v>659</v>
      </c>
      <c r="G1141" s="166">
        <f t="shared" si="128"/>
        <v>2.66</v>
      </c>
      <c r="H1141" s="166">
        <f t="shared" si="129"/>
        <v>3.4580000000000002</v>
      </c>
      <c r="I1141" s="256">
        <f t="shared" si="130"/>
        <v>0</v>
      </c>
    </row>
    <row r="1142" spans="1:9" ht="12" hidden="1" customHeight="1" outlineLevel="1" x14ac:dyDescent="0.2">
      <c r="A1142" s="31" t="s">
        <v>3772</v>
      </c>
      <c r="B1142" s="38" t="s">
        <v>3065</v>
      </c>
      <c r="C1142" s="39" t="s">
        <v>3066</v>
      </c>
      <c r="D1142" s="219"/>
      <c r="E1142" s="40">
        <v>0.2</v>
      </c>
      <c r="F1142" s="40" t="s">
        <v>659</v>
      </c>
      <c r="G1142" s="166">
        <f t="shared" si="128"/>
        <v>7.6000000000000005</v>
      </c>
      <c r="H1142" s="166">
        <f t="shared" si="129"/>
        <v>9.8800000000000008</v>
      </c>
      <c r="I1142" s="256">
        <f t="shared" si="130"/>
        <v>0</v>
      </c>
    </row>
    <row r="1143" spans="1:9" ht="12" hidden="1" customHeight="1" outlineLevel="1" x14ac:dyDescent="0.2">
      <c r="A1143" s="31" t="s">
        <v>3772</v>
      </c>
      <c r="B1143" s="38" t="s">
        <v>3067</v>
      </c>
      <c r="C1143" s="39" t="s">
        <v>3068</v>
      </c>
      <c r="D1143" s="219"/>
      <c r="E1143" s="40">
        <v>2.42</v>
      </c>
      <c r="F1143" s="40" t="s">
        <v>659</v>
      </c>
      <c r="G1143" s="166">
        <f t="shared" si="128"/>
        <v>91.96</v>
      </c>
      <c r="H1143" s="166">
        <f t="shared" si="129"/>
        <v>119.548</v>
      </c>
      <c r="I1143" s="256">
        <f t="shared" si="130"/>
        <v>0</v>
      </c>
    </row>
    <row r="1144" spans="1:9" ht="12" hidden="1" customHeight="1" outlineLevel="1" x14ac:dyDescent="0.2">
      <c r="A1144" s="31" t="s">
        <v>3772</v>
      </c>
      <c r="B1144" s="38" t="s">
        <v>3069</v>
      </c>
      <c r="C1144" s="39" t="s">
        <v>3070</v>
      </c>
      <c r="D1144" s="219"/>
      <c r="E1144" s="40">
        <v>0.2</v>
      </c>
      <c r="F1144" s="40" t="s">
        <v>659</v>
      </c>
      <c r="G1144" s="166">
        <f t="shared" si="128"/>
        <v>7.6000000000000005</v>
      </c>
      <c r="H1144" s="166">
        <f t="shared" si="129"/>
        <v>9.8800000000000008</v>
      </c>
      <c r="I1144" s="256">
        <f t="shared" si="130"/>
        <v>0</v>
      </c>
    </row>
    <row r="1145" spans="1:9" ht="12" hidden="1" customHeight="1" outlineLevel="1" x14ac:dyDescent="0.2">
      <c r="A1145" s="31" t="s">
        <v>3772</v>
      </c>
      <c r="B1145" s="38" t="s">
        <v>3071</v>
      </c>
      <c r="C1145" s="39" t="s">
        <v>3072</v>
      </c>
      <c r="D1145" s="219"/>
      <c r="E1145" s="40">
        <v>2</v>
      </c>
      <c r="F1145" s="40" t="s">
        <v>659</v>
      </c>
      <c r="G1145" s="166">
        <f t="shared" si="128"/>
        <v>76</v>
      </c>
      <c r="H1145" s="166">
        <f t="shared" si="129"/>
        <v>98.8</v>
      </c>
      <c r="I1145" s="256">
        <f t="shared" si="130"/>
        <v>0</v>
      </c>
    </row>
    <row r="1146" spans="1:9" ht="12" hidden="1" customHeight="1" outlineLevel="1" x14ac:dyDescent="0.2">
      <c r="A1146" s="31" t="s">
        <v>3772</v>
      </c>
      <c r="B1146" s="38" t="s">
        <v>3073</v>
      </c>
      <c r="C1146" s="39" t="s">
        <v>3074</v>
      </c>
      <c r="D1146" s="219"/>
      <c r="E1146" s="40">
        <v>0.3</v>
      </c>
      <c r="F1146" s="40" t="s">
        <v>659</v>
      </c>
      <c r="G1146" s="166">
        <f t="shared" si="128"/>
        <v>11.4</v>
      </c>
      <c r="H1146" s="166">
        <f t="shared" si="129"/>
        <v>14.82</v>
      </c>
      <c r="I1146" s="256">
        <f t="shared" si="130"/>
        <v>0</v>
      </c>
    </row>
    <row r="1147" spans="1:9" ht="12" customHeight="1" collapsed="1" x14ac:dyDescent="0.25">
      <c r="A1147" s="125" t="s">
        <v>3599</v>
      </c>
      <c r="B1147" s="129"/>
      <c r="C1147" s="138"/>
      <c r="D1147" s="206"/>
      <c r="E1147" s="180"/>
      <c r="F1147" s="180"/>
    </row>
    <row r="1148" spans="1:9" ht="12" hidden="1" customHeight="1" outlineLevel="1" x14ac:dyDescent="0.2">
      <c r="A1148" s="31" t="s">
        <v>3600</v>
      </c>
      <c r="B1148" s="38" t="s">
        <v>3601</v>
      </c>
      <c r="C1148" s="39" t="s">
        <v>3602</v>
      </c>
      <c r="D1148" s="219"/>
      <c r="E1148" s="40">
        <v>37.4</v>
      </c>
      <c r="F1148" s="40" t="s">
        <v>659</v>
      </c>
      <c r="G1148" s="166">
        <f t="shared" ref="G1148:G1164" si="131">E1148*$G$1</f>
        <v>1421.2</v>
      </c>
      <c r="H1148" s="166">
        <f t="shared" ref="H1148:H1164" si="132">G1148*($H$1+1)</f>
        <v>1847.5600000000002</v>
      </c>
      <c r="I1148" s="256">
        <f t="shared" ref="I1148:I1164" si="133">D1148*H1148</f>
        <v>0</v>
      </c>
    </row>
    <row r="1149" spans="1:9" ht="12" hidden="1" customHeight="1" outlineLevel="1" x14ac:dyDescent="0.2">
      <c r="A1149" s="31" t="s">
        <v>3600</v>
      </c>
      <c r="B1149" s="38" t="s">
        <v>3603</v>
      </c>
      <c r="C1149" s="39" t="s">
        <v>3604</v>
      </c>
      <c r="D1149" s="219"/>
      <c r="E1149" s="40">
        <v>2.2400000000000002</v>
      </c>
      <c r="F1149" s="40" t="s">
        <v>659</v>
      </c>
      <c r="G1149" s="166">
        <f t="shared" si="131"/>
        <v>85.12</v>
      </c>
      <c r="H1149" s="166">
        <f t="shared" si="132"/>
        <v>110.65600000000001</v>
      </c>
      <c r="I1149" s="256">
        <f t="shared" si="133"/>
        <v>0</v>
      </c>
    </row>
    <row r="1150" spans="1:9" ht="12" hidden="1" customHeight="1" outlineLevel="1" x14ac:dyDescent="0.2">
      <c r="A1150" s="31" t="s">
        <v>3600</v>
      </c>
      <c r="B1150" s="38" t="s">
        <v>3605</v>
      </c>
      <c r="C1150" s="39" t="s">
        <v>3606</v>
      </c>
      <c r="D1150" s="219"/>
      <c r="E1150" s="40">
        <v>2.1</v>
      </c>
      <c r="F1150" s="40" t="s">
        <v>659</v>
      </c>
      <c r="G1150" s="166">
        <f t="shared" si="131"/>
        <v>79.8</v>
      </c>
      <c r="H1150" s="166">
        <f t="shared" si="132"/>
        <v>103.74</v>
      </c>
      <c r="I1150" s="256">
        <f t="shared" si="133"/>
        <v>0</v>
      </c>
    </row>
    <row r="1151" spans="1:9" ht="12" hidden="1" customHeight="1" outlineLevel="1" x14ac:dyDescent="0.2">
      <c r="A1151" s="31" t="s">
        <v>3600</v>
      </c>
      <c r="B1151" s="38" t="s">
        <v>3607</v>
      </c>
      <c r="C1151" s="39" t="s">
        <v>1940</v>
      </c>
      <c r="D1151" s="219"/>
      <c r="E1151" s="40">
        <v>0.1</v>
      </c>
      <c r="F1151" s="40" t="s">
        <v>659</v>
      </c>
      <c r="G1151" s="166">
        <f t="shared" si="131"/>
        <v>3.8000000000000003</v>
      </c>
      <c r="H1151" s="166">
        <f t="shared" si="132"/>
        <v>4.9400000000000004</v>
      </c>
      <c r="I1151" s="256">
        <f t="shared" si="133"/>
        <v>0</v>
      </c>
    </row>
    <row r="1152" spans="1:9" ht="12" hidden="1" customHeight="1" outlineLevel="1" x14ac:dyDescent="0.2">
      <c r="A1152" s="31" t="s">
        <v>3600</v>
      </c>
      <c r="B1152" s="38" t="s">
        <v>3608</v>
      </c>
      <c r="C1152" s="39" t="s">
        <v>3609</v>
      </c>
      <c r="D1152" s="219"/>
      <c r="E1152" s="40">
        <v>24.34</v>
      </c>
      <c r="F1152" s="40" t="s">
        <v>659</v>
      </c>
      <c r="G1152" s="166">
        <f t="shared" si="131"/>
        <v>924.92</v>
      </c>
      <c r="H1152" s="166">
        <f t="shared" si="132"/>
        <v>1202.396</v>
      </c>
      <c r="I1152" s="256">
        <f t="shared" si="133"/>
        <v>0</v>
      </c>
    </row>
    <row r="1153" spans="1:9" ht="12" hidden="1" customHeight="1" outlineLevel="1" x14ac:dyDescent="0.2">
      <c r="A1153" s="31" t="s">
        <v>3600</v>
      </c>
      <c r="B1153" s="38" t="s">
        <v>3610</v>
      </c>
      <c r="C1153" s="39" t="s">
        <v>1941</v>
      </c>
      <c r="D1153" s="219"/>
      <c r="E1153" s="40">
        <v>2.1</v>
      </c>
      <c r="F1153" s="40" t="s">
        <v>659</v>
      </c>
      <c r="G1153" s="166">
        <f t="shared" si="131"/>
        <v>79.8</v>
      </c>
      <c r="H1153" s="166">
        <f t="shared" si="132"/>
        <v>103.74</v>
      </c>
      <c r="I1153" s="256">
        <f t="shared" si="133"/>
        <v>0</v>
      </c>
    </row>
    <row r="1154" spans="1:9" ht="12" hidden="1" customHeight="1" outlineLevel="1" x14ac:dyDescent="0.2">
      <c r="A1154" s="31" t="s">
        <v>3600</v>
      </c>
      <c r="B1154" s="38" t="s">
        <v>3611</v>
      </c>
      <c r="C1154" s="39" t="s">
        <v>3612</v>
      </c>
      <c r="D1154" s="219"/>
      <c r="E1154" s="40">
        <v>0.14000000000000001</v>
      </c>
      <c r="F1154" s="40" t="s">
        <v>659</v>
      </c>
      <c r="G1154" s="166">
        <f t="shared" si="131"/>
        <v>5.32</v>
      </c>
      <c r="H1154" s="166">
        <f t="shared" si="132"/>
        <v>6.9160000000000004</v>
      </c>
      <c r="I1154" s="256">
        <f t="shared" si="133"/>
        <v>0</v>
      </c>
    </row>
    <row r="1155" spans="1:9" ht="12" hidden="1" customHeight="1" outlineLevel="1" x14ac:dyDescent="0.2">
      <c r="A1155" s="31" t="s">
        <v>3613</v>
      </c>
      <c r="B1155" s="38" t="s">
        <v>3614</v>
      </c>
      <c r="C1155" s="39" t="s">
        <v>3615</v>
      </c>
      <c r="D1155" s="219"/>
      <c r="E1155" s="40">
        <v>16.34</v>
      </c>
      <c r="F1155" s="40" t="s">
        <v>659</v>
      </c>
      <c r="G1155" s="166">
        <f t="shared" si="131"/>
        <v>620.91999999999996</v>
      </c>
      <c r="H1155" s="166">
        <f t="shared" si="132"/>
        <v>807.19600000000003</v>
      </c>
      <c r="I1155" s="256">
        <f t="shared" si="133"/>
        <v>0</v>
      </c>
    </row>
    <row r="1156" spans="1:9" ht="12" hidden="1" customHeight="1" outlineLevel="1" x14ac:dyDescent="0.2">
      <c r="A1156" s="31" t="s">
        <v>3613</v>
      </c>
      <c r="B1156" s="38" t="s">
        <v>3618</v>
      </c>
      <c r="C1156" s="39" t="s">
        <v>3619</v>
      </c>
      <c r="D1156" s="219"/>
      <c r="E1156" s="40">
        <v>19.100000000000001</v>
      </c>
      <c r="F1156" s="40" t="s">
        <v>659</v>
      </c>
      <c r="G1156" s="166">
        <f t="shared" si="131"/>
        <v>725.80000000000007</v>
      </c>
      <c r="H1156" s="166">
        <f t="shared" si="132"/>
        <v>943.54000000000008</v>
      </c>
      <c r="I1156" s="256">
        <f t="shared" si="133"/>
        <v>0</v>
      </c>
    </row>
    <row r="1157" spans="1:9" ht="12" hidden="1" customHeight="1" outlineLevel="1" x14ac:dyDescent="0.2">
      <c r="A1157" s="31" t="s">
        <v>3613</v>
      </c>
      <c r="B1157" s="38" t="s">
        <v>3620</v>
      </c>
      <c r="C1157" s="39" t="s">
        <v>3621</v>
      </c>
      <c r="D1157" s="219"/>
      <c r="E1157" s="40">
        <v>7.24</v>
      </c>
      <c r="F1157" s="40" t="s">
        <v>659</v>
      </c>
      <c r="G1157" s="166">
        <f t="shared" si="131"/>
        <v>275.12</v>
      </c>
      <c r="H1157" s="166">
        <f t="shared" si="132"/>
        <v>357.65600000000001</v>
      </c>
      <c r="I1157" s="256">
        <f t="shared" si="133"/>
        <v>0</v>
      </c>
    </row>
    <row r="1158" spans="1:9" ht="12" hidden="1" customHeight="1" outlineLevel="1" x14ac:dyDescent="0.2">
      <c r="A1158" s="31" t="s">
        <v>3613</v>
      </c>
      <c r="B1158" s="38" t="s">
        <v>3622</v>
      </c>
      <c r="C1158" s="39" t="s">
        <v>3623</v>
      </c>
      <c r="D1158" s="219"/>
      <c r="E1158" s="40">
        <v>19.510000000000002</v>
      </c>
      <c r="F1158" s="40" t="s">
        <v>659</v>
      </c>
      <c r="G1158" s="166">
        <f t="shared" si="131"/>
        <v>741.38000000000011</v>
      </c>
      <c r="H1158" s="166">
        <f t="shared" si="132"/>
        <v>963.79400000000021</v>
      </c>
      <c r="I1158" s="256">
        <f t="shared" si="133"/>
        <v>0</v>
      </c>
    </row>
    <row r="1159" spans="1:9" ht="12" hidden="1" customHeight="1" outlineLevel="1" x14ac:dyDescent="0.2">
      <c r="A1159" s="31" t="s">
        <v>3613</v>
      </c>
      <c r="B1159" s="38" t="s">
        <v>3616</v>
      </c>
      <c r="C1159" s="39" t="s">
        <v>3617</v>
      </c>
      <c r="D1159" s="219"/>
      <c r="E1159" s="40">
        <v>12.6</v>
      </c>
      <c r="F1159" s="40" t="s">
        <v>4209</v>
      </c>
      <c r="G1159" s="166">
        <f t="shared" si="131"/>
        <v>478.8</v>
      </c>
      <c r="H1159" s="166">
        <f t="shared" si="132"/>
        <v>622.44000000000005</v>
      </c>
      <c r="I1159" s="256">
        <f t="shared" si="133"/>
        <v>0</v>
      </c>
    </row>
    <row r="1160" spans="1:9" ht="12" hidden="1" customHeight="1" outlineLevel="1" x14ac:dyDescent="0.2">
      <c r="A1160" s="31" t="s">
        <v>3624</v>
      </c>
      <c r="B1160" s="38" t="s">
        <v>3625</v>
      </c>
      <c r="C1160" s="39" t="s">
        <v>3626</v>
      </c>
      <c r="D1160" s="219"/>
      <c r="E1160" s="40">
        <v>2.7</v>
      </c>
      <c r="F1160" s="40" t="s">
        <v>659</v>
      </c>
      <c r="G1160" s="166">
        <f t="shared" si="131"/>
        <v>102.60000000000001</v>
      </c>
      <c r="H1160" s="166">
        <f t="shared" si="132"/>
        <v>133.38000000000002</v>
      </c>
      <c r="I1160" s="256">
        <f t="shared" si="133"/>
        <v>0</v>
      </c>
    </row>
    <row r="1161" spans="1:9" ht="12" hidden="1" customHeight="1" outlineLevel="1" x14ac:dyDescent="0.2">
      <c r="A1161" s="31" t="s">
        <v>3624</v>
      </c>
      <c r="B1161" s="38" t="s">
        <v>3627</v>
      </c>
      <c r="C1161" s="39" t="s">
        <v>3628</v>
      </c>
      <c r="D1161" s="219"/>
      <c r="E1161" s="40">
        <v>29</v>
      </c>
      <c r="F1161" s="40" t="s">
        <v>659</v>
      </c>
      <c r="G1161" s="166">
        <f t="shared" si="131"/>
        <v>1102</v>
      </c>
      <c r="H1161" s="166">
        <f t="shared" si="132"/>
        <v>1432.6000000000001</v>
      </c>
      <c r="I1161" s="256">
        <f t="shared" si="133"/>
        <v>0</v>
      </c>
    </row>
    <row r="1162" spans="1:9" ht="12" hidden="1" customHeight="1" outlineLevel="1" x14ac:dyDescent="0.2">
      <c r="A1162" s="31" t="s">
        <v>3624</v>
      </c>
      <c r="B1162" s="38">
        <v>3650</v>
      </c>
      <c r="C1162" s="39" t="s">
        <v>952</v>
      </c>
      <c r="D1162" s="219"/>
      <c r="E1162" s="40">
        <v>3.6</v>
      </c>
      <c r="F1162" s="40" t="s">
        <v>659</v>
      </c>
      <c r="G1162" s="166">
        <f t="shared" si="131"/>
        <v>136.80000000000001</v>
      </c>
      <c r="H1162" s="166">
        <f t="shared" si="132"/>
        <v>177.84000000000003</v>
      </c>
      <c r="I1162" s="256">
        <f t="shared" si="133"/>
        <v>0</v>
      </c>
    </row>
    <row r="1163" spans="1:9" ht="12" hidden="1" customHeight="1" outlineLevel="1" x14ac:dyDescent="0.2">
      <c r="A1163" s="31" t="s">
        <v>3624</v>
      </c>
      <c r="B1163" s="38" t="s">
        <v>4213</v>
      </c>
      <c r="C1163" s="47" t="s">
        <v>1325</v>
      </c>
      <c r="D1163" s="121"/>
      <c r="E1163" s="40">
        <v>19</v>
      </c>
      <c r="F1163" s="40" t="s">
        <v>659</v>
      </c>
      <c r="G1163" s="166">
        <f t="shared" si="131"/>
        <v>722</v>
      </c>
      <c r="H1163" s="166">
        <f t="shared" si="132"/>
        <v>938.6</v>
      </c>
      <c r="I1163" s="256">
        <f t="shared" si="133"/>
        <v>0</v>
      </c>
    </row>
    <row r="1164" spans="1:9" ht="12" hidden="1" customHeight="1" outlineLevel="1" x14ac:dyDescent="0.2">
      <c r="A1164" s="31" t="s">
        <v>3624</v>
      </c>
      <c r="B1164" s="38" t="s">
        <v>4217</v>
      </c>
      <c r="C1164" s="47" t="s">
        <v>1326</v>
      </c>
      <c r="D1164" s="121"/>
      <c r="E1164" s="40">
        <v>38</v>
      </c>
      <c r="F1164" s="40" t="s">
        <v>659</v>
      </c>
      <c r="G1164" s="166">
        <f t="shared" si="131"/>
        <v>1444</v>
      </c>
      <c r="H1164" s="166">
        <f t="shared" si="132"/>
        <v>1877.2</v>
      </c>
      <c r="I1164" s="256">
        <f t="shared" si="133"/>
        <v>0</v>
      </c>
    </row>
    <row r="1165" spans="1:9" ht="12" customHeight="1" collapsed="1" x14ac:dyDescent="0.25">
      <c r="A1165" s="125" t="s">
        <v>1942</v>
      </c>
      <c r="B1165" s="129"/>
      <c r="C1165" s="138"/>
      <c r="D1165" s="206"/>
      <c r="E1165" s="180"/>
      <c r="F1165" s="180"/>
    </row>
    <row r="1166" spans="1:9" ht="12" hidden="1" customHeight="1" outlineLevel="1" x14ac:dyDescent="0.2">
      <c r="A1166" s="31" t="s">
        <v>3630</v>
      </c>
      <c r="B1166" s="38" t="s">
        <v>1943</v>
      </c>
      <c r="C1166" s="39" t="s">
        <v>953</v>
      </c>
      <c r="D1166" s="219"/>
      <c r="E1166" s="40">
        <v>14.4</v>
      </c>
      <c r="F1166" s="40" t="s">
        <v>4209</v>
      </c>
      <c r="G1166" s="166">
        <f t="shared" ref="G1166:G1175" si="134">E1166*$G$1</f>
        <v>547.20000000000005</v>
      </c>
      <c r="H1166" s="166">
        <f t="shared" ref="H1166:H1175" si="135">G1166*($H$1+1)</f>
        <v>711.36000000000013</v>
      </c>
      <c r="I1166" s="256">
        <f t="shared" ref="I1166:I1175" si="136">D1166*H1166</f>
        <v>0</v>
      </c>
    </row>
    <row r="1167" spans="1:9" ht="12" hidden="1" customHeight="1" outlineLevel="1" x14ac:dyDescent="0.2">
      <c r="A1167" s="31" t="s">
        <v>3630</v>
      </c>
      <c r="B1167" s="38" t="s">
        <v>954</v>
      </c>
      <c r="C1167" s="39" t="s">
        <v>955</v>
      </c>
      <c r="D1167" s="219"/>
      <c r="E1167" s="40">
        <v>21.6</v>
      </c>
      <c r="F1167" s="40" t="s">
        <v>4209</v>
      </c>
      <c r="G1167" s="166">
        <f t="shared" si="134"/>
        <v>820.80000000000007</v>
      </c>
      <c r="H1167" s="166">
        <f t="shared" si="135"/>
        <v>1067.0400000000002</v>
      </c>
      <c r="I1167" s="256">
        <f t="shared" si="136"/>
        <v>0</v>
      </c>
    </row>
    <row r="1168" spans="1:9" ht="12" hidden="1" customHeight="1" outlineLevel="1" x14ac:dyDescent="0.2">
      <c r="A1168" s="31" t="s">
        <v>3630</v>
      </c>
      <c r="B1168" s="38" t="s">
        <v>956</v>
      </c>
      <c r="C1168" s="39" t="s">
        <v>957</v>
      </c>
      <c r="D1168" s="219"/>
      <c r="E1168" s="40">
        <v>7.5</v>
      </c>
      <c r="F1168" s="40" t="s">
        <v>659</v>
      </c>
      <c r="G1168" s="166">
        <f t="shared" si="134"/>
        <v>285</v>
      </c>
      <c r="H1168" s="166">
        <f t="shared" si="135"/>
        <v>370.5</v>
      </c>
      <c r="I1168" s="256">
        <f t="shared" si="136"/>
        <v>0</v>
      </c>
    </row>
    <row r="1169" spans="1:9" ht="12" hidden="1" customHeight="1" outlineLevel="1" x14ac:dyDescent="0.2">
      <c r="A1169" s="31" t="s">
        <v>3630</v>
      </c>
      <c r="B1169" s="38" t="s">
        <v>958</v>
      </c>
      <c r="C1169" s="39" t="s">
        <v>959</v>
      </c>
      <c r="D1169" s="219"/>
      <c r="E1169" s="40">
        <v>7.75</v>
      </c>
      <c r="F1169" s="40" t="s">
        <v>659</v>
      </c>
      <c r="G1169" s="166">
        <f t="shared" si="134"/>
        <v>294.5</v>
      </c>
      <c r="H1169" s="166">
        <f t="shared" si="135"/>
        <v>382.85</v>
      </c>
      <c r="I1169" s="256">
        <f t="shared" si="136"/>
        <v>0</v>
      </c>
    </row>
    <row r="1170" spans="1:9" ht="12" hidden="1" customHeight="1" outlineLevel="1" x14ac:dyDescent="0.2">
      <c r="A1170" s="31" t="s">
        <v>3630</v>
      </c>
      <c r="B1170" s="38" t="s">
        <v>960</v>
      </c>
      <c r="C1170" s="39" t="s">
        <v>961</v>
      </c>
      <c r="D1170" s="219"/>
      <c r="E1170" s="40">
        <v>12.06</v>
      </c>
      <c r="F1170" s="40" t="s">
        <v>659</v>
      </c>
      <c r="G1170" s="166">
        <f t="shared" si="134"/>
        <v>458.28000000000003</v>
      </c>
      <c r="H1170" s="166">
        <f t="shared" si="135"/>
        <v>595.76400000000001</v>
      </c>
      <c r="I1170" s="256">
        <f t="shared" si="136"/>
        <v>0</v>
      </c>
    </row>
    <row r="1171" spans="1:9" ht="12" hidden="1" customHeight="1" outlineLevel="1" x14ac:dyDescent="0.2">
      <c r="A1171" s="31" t="s">
        <v>3630</v>
      </c>
      <c r="B1171" s="38" t="s">
        <v>962</v>
      </c>
      <c r="C1171" s="39" t="s">
        <v>963</v>
      </c>
      <c r="D1171" s="219"/>
      <c r="E1171" s="40">
        <v>14.04</v>
      </c>
      <c r="F1171" s="40" t="s">
        <v>659</v>
      </c>
      <c r="G1171" s="166">
        <f t="shared" si="134"/>
        <v>533.52</v>
      </c>
      <c r="H1171" s="166">
        <f t="shared" si="135"/>
        <v>693.57600000000002</v>
      </c>
      <c r="I1171" s="256">
        <f t="shared" si="136"/>
        <v>0</v>
      </c>
    </row>
    <row r="1172" spans="1:9" ht="12" hidden="1" customHeight="1" outlineLevel="1" x14ac:dyDescent="0.2">
      <c r="A1172" s="31" t="s">
        <v>3630</v>
      </c>
      <c r="B1172" s="38" t="s">
        <v>964</v>
      </c>
      <c r="C1172" s="39" t="s">
        <v>965</v>
      </c>
      <c r="D1172" s="219"/>
      <c r="E1172" s="40">
        <v>27</v>
      </c>
      <c r="F1172" s="40" t="s">
        <v>659</v>
      </c>
      <c r="G1172" s="166">
        <f t="shared" si="134"/>
        <v>1026</v>
      </c>
      <c r="H1172" s="166">
        <f t="shared" si="135"/>
        <v>1333.8</v>
      </c>
      <c r="I1172" s="256">
        <f t="shared" si="136"/>
        <v>0</v>
      </c>
    </row>
    <row r="1173" spans="1:9" ht="12" hidden="1" customHeight="1" outlineLevel="1" x14ac:dyDescent="0.2">
      <c r="A1173" s="31" t="s">
        <v>3636</v>
      </c>
      <c r="B1173" s="38" t="s">
        <v>966</v>
      </c>
      <c r="C1173" s="39" t="s">
        <v>967</v>
      </c>
      <c r="D1173" s="219"/>
      <c r="E1173" s="40">
        <v>13.5</v>
      </c>
      <c r="F1173" s="40" t="s">
        <v>659</v>
      </c>
      <c r="G1173" s="166">
        <f t="shared" si="134"/>
        <v>513</v>
      </c>
      <c r="H1173" s="166">
        <f t="shared" si="135"/>
        <v>666.9</v>
      </c>
      <c r="I1173" s="256">
        <f t="shared" si="136"/>
        <v>0</v>
      </c>
    </row>
    <row r="1174" spans="1:9" ht="12" hidden="1" customHeight="1" outlineLevel="1" x14ac:dyDescent="0.2">
      <c r="A1174" s="31" t="s">
        <v>3636</v>
      </c>
      <c r="B1174" s="38" t="s">
        <v>968</v>
      </c>
      <c r="C1174" s="39" t="s">
        <v>969</v>
      </c>
      <c r="D1174" s="219"/>
      <c r="E1174" s="40">
        <v>17.100000000000001</v>
      </c>
      <c r="F1174" s="40" t="s">
        <v>659</v>
      </c>
      <c r="G1174" s="166">
        <f t="shared" si="134"/>
        <v>649.80000000000007</v>
      </c>
      <c r="H1174" s="166">
        <f t="shared" si="135"/>
        <v>844.74000000000012</v>
      </c>
      <c r="I1174" s="256">
        <f t="shared" si="136"/>
        <v>0</v>
      </c>
    </row>
    <row r="1175" spans="1:9" ht="12" hidden="1" customHeight="1" outlineLevel="1" x14ac:dyDescent="0.2">
      <c r="A1175" s="31" t="s">
        <v>3636</v>
      </c>
      <c r="B1175" s="38" t="s">
        <v>970</v>
      </c>
      <c r="C1175" s="39" t="s">
        <v>971</v>
      </c>
      <c r="D1175" s="219"/>
      <c r="E1175" s="40">
        <v>7.8</v>
      </c>
      <c r="F1175" s="40" t="s">
        <v>659</v>
      </c>
      <c r="G1175" s="166">
        <f t="shared" si="134"/>
        <v>296.39999999999998</v>
      </c>
      <c r="H1175" s="166">
        <f t="shared" si="135"/>
        <v>385.32</v>
      </c>
      <c r="I1175" s="256">
        <f t="shared" si="136"/>
        <v>0</v>
      </c>
    </row>
    <row r="1176" spans="1:9" ht="12" customHeight="1" collapsed="1" x14ac:dyDescent="0.25">
      <c r="A1176" s="125" t="s">
        <v>3629</v>
      </c>
      <c r="B1176" s="129"/>
      <c r="C1176" s="138"/>
      <c r="D1176" s="206"/>
      <c r="E1176" s="190"/>
      <c r="F1176" s="190"/>
    </row>
    <row r="1177" spans="1:9" ht="12" hidden="1" customHeight="1" outlineLevel="1" x14ac:dyDescent="0.2">
      <c r="A1177" s="31" t="s">
        <v>3638</v>
      </c>
      <c r="B1177" s="38">
        <v>1330</v>
      </c>
      <c r="C1177" s="39" t="s">
        <v>2519</v>
      </c>
      <c r="D1177" s="219"/>
      <c r="E1177" s="40">
        <v>16.600000000000001</v>
      </c>
      <c r="F1177" s="40" t="s">
        <v>659</v>
      </c>
      <c r="G1177" s="166">
        <f t="shared" ref="G1177:G1188" si="137">E1177*$G$1</f>
        <v>630.80000000000007</v>
      </c>
      <c r="H1177" s="166">
        <f t="shared" ref="H1177:H1188" si="138">G1177*($H$1+1)</f>
        <v>820.04000000000008</v>
      </c>
      <c r="I1177" s="256">
        <f t="shared" ref="I1177:I1188" si="139">D1177*H1177</f>
        <v>0</v>
      </c>
    </row>
    <row r="1178" spans="1:9" ht="12" hidden="1" customHeight="1" outlineLevel="1" x14ac:dyDescent="0.2">
      <c r="A1178" s="31" t="s">
        <v>3638</v>
      </c>
      <c r="B1178" s="38" t="s">
        <v>3631</v>
      </c>
      <c r="C1178" s="39" t="s">
        <v>3632</v>
      </c>
      <c r="D1178" s="219"/>
      <c r="E1178" s="40">
        <v>0.16</v>
      </c>
      <c r="F1178" s="40" t="s">
        <v>4209</v>
      </c>
      <c r="G1178" s="166">
        <f t="shared" si="137"/>
        <v>6.08</v>
      </c>
      <c r="H1178" s="166">
        <f t="shared" si="138"/>
        <v>7.9040000000000008</v>
      </c>
      <c r="I1178" s="256">
        <f t="shared" si="139"/>
        <v>0</v>
      </c>
    </row>
    <row r="1179" spans="1:9" ht="12" hidden="1" customHeight="1" outlineLevel="1" x14ac:dyDescent="0.2">
      <c r="A1179" s="31" t="s">
        <v>3638</v>
      </c>
      <c r="B1179" s="38" t="s">
        <v>3633</v>
      </c>
      <c r="C1179" s="39" t="s">
        <v>2520</v>
      </c>
      <c r="D1179" s="219"/>
      <c r="E1179" s="40">
        <v>7.5</v>
      </c>
      <c r="F1179" s="40" t="s">
        <v>659</v>
      </c>
      <c r="G1179" s="166">
        <f t="shared" si="137"/>
        <v>285</v>
      </c>
      <c r="H1179" s="166">
        <f t="shared" si="138"/>
        <v>370.5</v>
      </c>
      <c r="I1179" s="256">
        <f t="shared" si="139"/>
        <v>0</v>
      </c>
    </row>
    <row r="1180" spans="1:9" ht="12" hidden="1" customHeight="1" outlineLevel="1" x14ac:dyDescent="0.2">
      <c r="A1180" s="31" t="s">
        <v>3638</v>
      </c>
      <c r="B1180" s="38" t="s">
        <v>3634</v>
      </c>
      <c r="C1180" s="39" t="s">
        <v>3635</v>
      </c>
      <c r="D1180" s="219"/>
      <c r="E1180" s="40">
        <v>0.16</v>
      </c>
      <c r="F1180" s="40" t="s">
        <v>4209</v>
      </c>
      <c r="G1180" s="166">
        <f t="shared" si="137"/>
        <v>6.08</v>
      </c>
      <c r="H1180" s="166">
        <f t="shared" si="138"/>
        <v>7.9040000000000008</v>
      </c>
      <c r="I1180" s="256">
        <f t="shared" si="139"/>
        <v>0</v>
      </c>
    </row>
    <row r="1181" spans="1:9" ht="12" hidden="1" customHeight="1" outlineLevel="1" x14ac:dyDescent="0.2">
      <c r="A1181" s="31" t="s">
        <v>3336</v>
      </c>
      <c r="B1181" s="38" t="s">
        <v>4213</v>
      </c>
      <c r="C1181" s="47" t="s">
        <v>1325</v>
      </c>
      <c r="D1181" s="121"/>
      <c r="E1181" s="40">
        <v>19</v>
      </c>
      <c r="F1181" s="40" t="s">
        <v>659</v>
      </c>
      <c r="G1181" s="166">
        <f t="shared" si="137"/>
        <v>722</v>
      </c>
      <c r="H1181" s="166">
        <f t="shared" si="138"/>
        <v>938.6</v>
      </c>
      <c r="I1181" s="256">
        <f t="shared" si="139"/>
        <v>0</v>
      </c>
    </row>
    <row r="1182" spans="1:9" ht="12" hidden="1" customHeight="1" outlineLevel="1" x14ac:dyDescent="0.2">
      <c r="A1182" s="31" t="s">
        <v>3336</v>
      </c>
      <c r="B1182" s="38" t="s">
        <v>4217</v>
      </c>
      <c r="C1182" s="47" t="s">
        <v>1326</v>
      </c>
      <c r="D1182" s="121"/>
      <c r="E1182" s="40">
        <v>38</v>
      </c>
      <c r="F1182" s="40" t="s">
        <v>659</v>
      </c>
      <c r="G1182" s="166">
        <f t="shared" si="137"/>
        <v>1444</v>
      </c>
      <c r="H1182" s="166">
        <f t="shared" si="138"/>
        <v>1877.2</v>
      </c>
      <c r="I1182" s="256">
        <f t="shared" si="139"/>
        <v>0</v>
      </c>
    </row>
    <row r="1183" spans="1:9" ht="12" hidden="1" customHeight="1" outlineLevel="1" x14ac:dyDescent="0.2">
      <c r="A1183" s="31" t="s">
        <v>3336</v>
      </c>
      <c r="B1183" s="38" t="s">
        <v>4215</v>
      </c>
      <c r="C1183" s="47" t="s">
        <v>2521</v>
      </c>
      <c r="D1183" s="121"/>
      <c r="E1183" s="42">
        <v>1.2</v>
      </c>
      <c r="F1183" s="40" t="s">
        <v>659</v>
      </c>
      <c r="G1183" s="166">
        <f t="shared" si="137"/>
        <v>45.6</v>
      </c>
      <c r="H1183" s="166">
        <f t="shared" si="138"/>
        <v>59.28</v>
      </c>
      <c r="I1183" s="256">
        <f t="shared" si="139"/>
        <v>0</v>
      </c>
    </row>
    <row r="1184" spans="1:9" ht="12" hidden="1" customHeight="1" outlineLevel="1" x14ac:dyDescent="0.2">
      <c r="A1184" s="31" t="s">
        <v>3336</v>
      </c>
      <c r="B1184" s="38" t="s">
        <v>4219</v>
      </c>
      <c r="C1184" s="47" t="s">
        <v>2522</v>
      </c>
      <c r="D1184" s="121"/>
      <c r="E1184" s="42">
        <v>1.4</v>
      </c>
      <c r="F1184" s="40" t="s">
        <v>659</v>
      </c>
      <c r="G1184" s="166">
        <f t="shared" si="137"/>
        <v>53.199999999999996</v>
      </c>
      <c r="H1184" s="166">
        <f t="shared" si="138"/>
        <v>69.16</v>
      </c>
      <c r="I1184" s="256">
        <f t="shared" si="139"/>
        <v>0</v>
      </c>
    </row>
    <row r="1185" spans="1:9" ht="12" hidden="1" customHeight="1" outlineLevel="1" x14ac:dyDescent="0.2">
      <c r="A1185" s="31" t="s">
        <v>3336</v>
      </c>
      <c r="B1185" s="38" t="s">
        <v>4216</v>
      </c>
      <c r="C1185" s="47" t="s">
        <v>2523</v>
      </c>
      <c r="D1185" s="121"/>
      <c r="E1185" s="42">
        <v>1.2</v>
      </c>
      <c r="F1185" s="40" t="s">
        <v>659</v>
      </c>
      <c r="G1185" s="166">
        <f t="shared" si="137"/>
        <v>45.6</v>
      </c>
      <c r="H1185" s="166">
        <f t="shared" si="138"/>
        <v>59.28</v>
      </c>
      <c r="I1185" s="256">
        <f t="shared" si="139"/>
        <v>0</v>
      </c>
    </row>
    <row r="1186" spans="1:9" ht="12" hidden="1" customHeight="1" outlineLevel="1" x14ac:dyDescent="0.2">
      <c r="A1186" s="31" t="s">
        <v>3336</v>
      </c>
      <c r="B1186" s="38" t="s">
        <v>4220</v>
      </c>
      <c r="C1186" s="47" t="s">
        <v>2524</v>
      </c>
      <c r="D1186" s="121"/>
      <c r="E1186" s="42">
        <v>1.4</v>
      </c>
      <c r="F1186" s="40" t="s">
        <v>659</v>
      </c>
      <c r="G1186" s="166">
        <f t="shared" si="137"/>
        <v>53.199999999999996</v>
      </c>
      <c r="H1186" s="166">
        <f t="shared" si="138"/>
        <v>69.16</v>
      </c>
      <c r="I1186" s="256">
        <f t="shared" si="139"/>
        <v>0</v>
      </c>
    </row>
    <row r="1187" spans="1:9" ht="12" hidden="1" customHeight="1" outlineLevel="1" x14ac:dyDescent="0.2">
      <c r="A1187" s="31" t="s">
        <v>3336</v>
      </c>
      <c r="B1187" s="38" t="s">
        <v>4214</v>
      </c>
      <c r="C1187" s="47" t="s">
        <v>928</v>
      </c>
      <c r="D1187" s="121"/>
      <c r="E1187" s="42">
        <v>0.67</v>
      </c>
      <c r="F1187" s="40" t="s">
        <v>4209</v>
      </c>
      <c r="G1187" s="166">
        <f t="shared" si="137"/>
        <v>25.46</v>
      </c>
      <c r="H1187" s="166">
        <f t="shared" si="138"/>
        <v>33.097999999999999</v>
      </c>
      <c r="I1187" s="256">
        <f t="shared" si="139"/>
        <v>0</v>
      </c>
    </row>
    <row r="1188" spans="1:9" ht="12" hidden="1" customHeight="1" outlineLevel="1" x14ac:dyDescent="0.2">
      <c r="A1188" s="31" t="s">
        <v>3336</v>
      </c>
      <c r="B1188" s="38" t="s">
        <v>4218</v>
      </c>
      <c r="C1188" s="47" t="s">
        <v>929</v>
      </c>
      <c r="D1188" s="121"/>
      <c r="E1188" s="42">
        <v>0.76</v>
      </c>
      <c r="F1188" s="40" t="s">
        <v>4209</v>
      </c>
      <c r="G1188" s="166">
        <f t="shared" si="137"/>
        <v>28.88</v>
      </c>
      <c r="H1188" s="166">
        <f t="shared" si="138"/>
        <v>37.543999999999997</v>
      </c>
      <c r="I1188" s="256">
        <f t="shared" si="139"/>
        <v>0</v>
      </c>
    </row>
    <row r="1189" spans="1:9" ht="12" customHeight="1" collapsed="1" x14ac:dyDescent="0.25">
      <c r="A1189" s="125" t="s">
        <v>3637</v>
      </c>
      <c r="B1189" s="129"/>
      <c r="C1189" s="138"/>
      <c r="D1189" s="206"/>
      <c r="E1189" s="180"/>
      <c r="F1189" s="180"/>
    </row>
    <row r="1190" spans="1:9" ht="12" hidden="1" customHeight="1" outlineLevel="1" x14ac:dyDescent="0.2">
      <c r="A1190" s="31" t="s">
        <v>1794</v>
      </c>
      <c r="B1190" s="38" t="s">
        <v>3639</v>
      </c>
      <c r="C1190" s="39" t="s">
        <v>3640</v>
      </c>
      <c r="D1190" s="219"/>
      <c r="E1190" s="40">
        <v>98</v>
      </c>
      <c r="F1190" s="40" t="s">
        <v>659</v>
      </c>
      <c r="G1190" s="166">
        <f>E1190*$G$1</f>
        <v>3724</v>
      </c>
      <c r="H1190" s="166">
        <f>G1190*($H$1+1)</f>
        <v>4841.2</v>
      </c>
      <c r="I1190" s="256">
        <f>D1190*H1190</f>
        <v>0</v>
      </c>
    </row>
    <row r="1191" spans="1:9" ht="12" hidden="1" customHeight="1" outlineLevel="1" x14ac:dyDescent="0.2">
      <c r="A1191" s="31" t="s">
        <v>1794</v>
      </c>
      <c r="B1191" s="38" t="s">
        <v>3641</v>
      </c>
      <c r="C1191" s="39" t="s">
        <v>3642</v>
      </c>
      <c r="D1191" s="219"/>
      <c r="E1191" s="40">
        <v>44</v>
      </c>
      <c r="F1191" s="40" t="s">
        <v>659</v>
      </c>
      <c r="G1191" s="166">
        <f>E1191*$G$1</f>
        <v>1672</v>
      </c>
      <c r="H1191" s="166">
        <f>G1191*($H$1+1)</f>
        <v>2173.6</v>
      </c>
      <c r="I1191" s="256">
        <f>D1191*H1191</f>
        <v>0</v>
      </c>
    </row>
    <row r="1192" spans="1:9" ht="12" hidden="1" customHeight="1" outlineLevel="1" x14ac:dyDescent="0.2">
      <c r="A1192" s="31" t="s">
        <v>1794</v>
      </c>
      <c r="B1192" s="38" t="s">
        <v>3643</v>
      </c>
      <c r="C1192" s="39" t="s">
        <v>3644</v>
      </c>
      <c r="D1192" s="219"/>
      <c r="E1192" s="40">
        <v>6</v>
      </c>
      <c r="F1192" s="40" t="s">
        <v>659</v>
      </c>
      <c r="G1192" s="166">
        <f>E1192*$G$1</f>
        <v>228</v>
      </c>
      <c r="H1192" s="166">
        <f>G1192*($H$1+1)</f>
        <v>296.40000000000003</v>
      </c>
      <c r="I1192" s="256">
        <f>D1192*H1192</f>
        <v>0</v>
      </c>
    </row>
    <row r="1193" spans="1:9" ht="12" hidden="1" customHeight="1" outlineLevel="1" x14ac:dyDescent="0.2">
      <c r="A1193" s="31" t="s">
        <v>1794</v>
      </c>
      <c r="B1193" s="38" t="s">
        <v>3645</v>
      </c>
      <c r="C1193" s="39" t="s">
        <v>1815</v>
      </c>
      <c r="D1193" s="219"/>
      <c r="E1193" s="40">
        <v>120.6</v>
      </c>
      <c r="F1193" s="40" t="s">
        <v>659</v>
      </c>
      <c r="G1193" s="166">
        <f>E1193*$G$1</f>
        <v>4582.8</v>
      </c>
      <c r="H1193" s="166">
        <f>G1193*($H$1+1)</f>
        <v>5957.64</v>
      </c>
      <c r="I1193" s="256">
        <f>D1193*H1193</f>
        <v>0</v>
      </c>
    </row>
    <row r="1194" spans="1:9" ht="12" hidden="1" customHeight="1" outlineLevel="1" x14ac:dyDescent="0.2">
      <c r="A1194" s="31" t="s">
        <v>1794</v>
      </c>
      <c r="B1194" s="38" t="s">
        <v>1816</v>
      </c>
      <c r="C1194" s="39" t="s">
        <v>1817</v>
      </c>
      <c r="D1194" s="219"/>
      <c r="E1194" s="40">
        <v>6.75</v>
      </c>
      <c r="F1194" s="40" t="s">
        <v>4209</v>
      </c>
      <c r="G1194" s="166">
        <f>E1194*$G$1</f>
        <v>256.5</v>
      </c>
      <c r="H1194" s="166">
        <f>G1194*($H$1+1)</f>
        <v>333.45</v>
      </c>
      <c r="I1194" s="256">
        <f>D1194*H1194</f>
        <v>0</v>
      </c>
    </row>
    <row r="1195" spans="1:9" ht="12" customHeight="1" collapsed="1" x14ac:dyDescent="0.25">
      <c r="A1195" s="125" t="s">
        <v>561</v>
      </c>
      <c r="B1195" s="129"/>
      <c r="C1195" s="138"/>
      <c r="D1195" s="206"/>
      <c r="E1195" s="180"/>
      <c r="F1195" s="180"/>
    </row>
    <row r="1196" spans="1:9" ht="12" hidden="1" customHeight="1" outlineLevel="1" x14ac:dyDescent="0.2">
      <c r="A1196" s="31" t="s">
        <v>1798</v>
      </c>
      <c r="B1196" s="38" t="s">
        <v>3337</v>
      </c>
      <c r="C1196" s="39" t="s">
        <v>3338</v>
      </c>
      <c r="D1196" s="219"/>
      <c r="E1196" s="40">
        <v>48.6</v>
      </c>
      <c r="F1196" s="40" t="s">
        <v>4209</v>
      </c>
      <c r="G1196" s="166">
        <f t="shared" ref="G1196:G1205" si="140">E1196*$G$1</f>
        <v>1846.8</v>
      </c>
      <c r="H1196" s="166">
        <f t="shared" ref="H1196:H1205" si="141">G1196*($H$1+1)</f>
        <v>2400.84</v>
      </c>
      <c r="I1196" s="256">
        <f t="shared" ref="I1196:I1205" si="142">D1196*H1196</f>
        <v>0</v>
      </c>
    </row>
    <row r="1197" spans="1:9" ht="12" hidden="1" customHeight="1" outlineLevel="1" x14ac:dyDescent="0.2">
      <c r="A1197" s="31" t="s">
        <v>1798</v>
      </c>
      <c r="B1197" s="38" t="s">
        <v>3339</v>
      </c>
      <c r="C1197" s="39" t="s">
        <v>930</v>
      </c>
      <c r="D1197" s="219"/>
      <c r="E1197" s="40">
        <v>4.92</v>
      </c>
      <c r="F1197" s="40" t="s">
        <v>659</v>
      </c>
      <c r="G1197" s="166">
        <f t="shared" si="140"/>
        <v>186.96</v>
      </c>
      <c r="H1197" s="166">
        <f t="shared" si="141"/>
        <v>243.04800000000003</v>
      </c>
      <c r="I1197" s="256">
        <f t="shared" si="142"/>
        <v>0</v>
      </c>
    </row>
    <row r="1198" spans="1:9" ht="12" hidden="1" customHeight="1" outlineLevel="1" x14ac:dyDescent="0.2">
      <c r="A1198" s="31" t="s">
        <v>1798</v>
      </c>
      <c r="B1198" s="38" t="s">
        <v>3340</v>
      </c>
      <c r="C1198" s="39" t="s">
        <v>931</v>
      </c>
      <c r="D1198" s="219"/>
      <c r="E1198" s="40">
        <v>0.08</v>
      </c>
      <c r="F1198" s="40" t="s">
        <v>659</v>
      </c>
      <c r="G1198" s="166">
        <f t="shared" si="140"/>
        <v>3.04</v>
      </c>
      <c r="H1198" s="166">
        <f t="shared" si="141"/>
        <v>3.9520000000000004</v>
      </c>
      <c r="I1198" s="256">
        <f t="shared" si="142"/>
        <v>0</v>
      </c>
    </row>
    <row r="1199" spans="1:9" ht="12" hidden="1" customHeight="1" outlineLevel="1" x14ac:dyDescent="0.2">
      <c r="A1199" s="31" t="s">
        <v>1798</v>
      </c>
      <c r="B1199" s="38" t="s">
        <v>3341</v>
      </c>
      <c r="C1199" s="39" t="s">
        <v>932</v>
      </c>
      <c r="D1199" s="219"/>
      <c r="E1199" s="40">
        <v>44</v>
      </c>
      <c r="F1199" s="40" t="s">
        <v>659</v>
      </c>
      <c r="G1199" s="166">
        <f t="shared" si="140"/>
        <v>1672</v>
      </c>
      <c r="H1199" s="166">
        <f t="shared" si="141"/>
        <v>2173.6</v>
      </c>
      <c r="I1199" s="256">
        <f t="shared" si="142"/>
        <v>0</v>
      </c>
    </row>
    <row r="1200" spans="1:9" ht="12" hidden="1" customHeight="1" outlineLevel="1" x14ac:dyDescent="0.2">
      <c r="A1200" s="31" t="s">
        <v>1798</v>
      </c>
      <c r="B1200" s="38" t="s">
        <v>3341</v>
      </c>
      <c r="C1200" s="39" t="s">
        <v>1944</v>
      </c>
      <c r="D1200" s="219"/>
      <c r="E1200" s="40">
        <v>45</v>
      </c>
      <c r="F1200" s="40" t="s">
        <v>659</v>
      </c>
      <c r="G1200" s="166">
        <f t="shared" si="140"/>
        <v>1710</v>
      </c>
      <c r="H1200" s="166">
        <f t="shared" si="141"/>
        <v>2223</v>
      </c>
      <c r="I1200" s="256">
        <f t="shared" si="142"/>
        <v>0</v>
      </c>
    </row>
    <row r="1201" spans="1:9" ht="12" hidden="1" customHeight="1" outlineLevel="1" x14ac:dyDescent="0.2">
      <c r="A1201" s="31" t="s">
        <v>1798</v>
      </c>
      <c r="B1201" s="38" t="s">
        <v>3341</v>
      </c>
      <c r="C1201" s="39" t="s">
        <v>1945</v>
      </c>
      <c r="D1201" s="219"/>
      <c r="E1201" s="40">
        <v>46</v>
      </c>
      <c r="F1201" s="40" t="s">
        <v>659</v>
      </c>
      <c r="G1201" s="166">
        <f t="shared" si="140"/>
        <v>1748</v>
      </c>
      <c r="H1201" s="166">
        <f t="shared" si="141"/>
        <v>2272.4</v>
      </c>
      <c r="I1201" s="256">
        <f t="shared" si="142"/>
        <v>0</v>
      </c>
    </row>
    <row r="1202" spans="1:9" ht="12" hidden="1" customHeight="1" outlineLevel="1" x14ac:dyDescent="0.2">
      <c r="A1202" s="31" t="s">
        <v>1798</v>
      </c>
      <c r="B1202" s="38"/>
      <c r="C1202" s="39" t="s">
        <v>1789</v>
      </c>
      <c r="D1202" s="219"/>
      <c r="E1202" s="40">
        <v>3.4</v>
      </c>
      <c r="F1202" s="40" t="s">
        <v>659</v>
      </c>
      <c r="G1202" s="166">
        <f t="shared" si="140"/>
        <v>129.19999999999999</v>
      </c>
      <c r="H1202" s="166">
        <f t="shared" si="141"/>
        <v>167.95999999999998</v>
      </c>
      <c r="I1202" s="256">
        <f t="shared" si="142"/>
        <v>0</v>
      </c>
    </row>
    <row r="1203" spans="1:9" ht="12" hidden="1" customHeight="1" outlineLevel="1" x14ac:dyDescent="0.2">
      <c r="A1203" s="31" t="s">
        <v>1798</v>
      </c>
      <c r="B1203" s="38"/>
      <c r="C1203" s="39" t="s">
        <v>1790</v>
      </c>
      <c r="D1203" s="219"/>
      <c r="E1203" s="40">
        <v>2.8</v>
      </c>
      <c r="F1203" s="40" t="s">
        <v>659</v>
      </c>
      <c r="G1203" s="166">
        <f t="shared" si="140"/>
        <v>106.39999999999999</v>
      </c>
      <c r="H1203" s="166">
        <f t="shared" si="141"/>
        <v>138.32</v>
      </c>
      <c r="I1203" s="256">
        <f t="shared" si="142"/>
        <v>0</v>
      </c>
    </row>
    <row r="1204" spans="1:9" ht="12" hidden="1" customHeight="1" outlineLevel="1" x14ac:dyDescent="0.2">
      <c r="A1204" s="31" t="s">
        <v>1798</v>
      </c>
      <c r="B1204" s="38"/>
      <c r="C1204" s="39" t="s">
        <v>1791</v>
      </c>
      <c r="D1204" s="219"/>
      <c r="E1204" s="40">
        <v>2.8</v>
      </c>
      <c r="F1204" s="40" t="s">
        <v>659</v>
      </c>
      <c r="G1204" s="166">
        <f t="shared" si="140"/>
        <v>106.39999999999999</v>
      </c>
      <c r="H1204" s="166">
        <f t="shared" si="141"/>
        <v>138.32</v>
      </c>
      <c r="I1204" s="256">
        <f t="shared" si="142"/>
        <v>0</v>
      </c>
    </row>
    <row r="1205" spans="1:9" ht="12" hidden="1" customHeight="1" outlineLevel="1" x14ac:dyDescent="0.2">
      <c r="A1205" s="31" t="s">
        <v>1798</v>
      </c>
      <c r="B1205" s="38"/>
      <c r="C1205" s="39" t="s">
        <v>1792</v>
      </c>
      <c r="D1205" s="219"/>
      <c r="E1205" s="40">
        <v>2.8</v>
      </c>
      <c r="F1205" s="40" t="s">
        <v>659</v>
      </c>
      <c r="G1205" s="166">
        <f t="shared" si="140"/>
        <v>106.39999999999999</v>
      </c>
      <c r="H1205" s="166">
        <f t="shared" si="141"/>
        <v>138.32</v>
      </c>
      <c r="I1205" s="256">
        <f t="shared" si="142"/>
        <v>0</v>
      </c>
    </row>
    <row r="1206" spans="1:9" ht="12" customHeight="1" collapsed="1" x14ac:dyDescent="0.25">
      <c r="A1206" s="125" t="s">
        <v>1793</v>
      </c>
      <c r="B1206" s="129"/>
      <c r="C1206" s="138"/>
      <c r="D1206" s="206"/>
      <c r="E1206" s="180"/>
      <c r="F1206" s="180"/>
    </row>
    <row r="1207" spans="1:9" ht="12" hidden="1" customHeight="1" outlineLevel="1" x14ac:dyDescent="0.2">
      <c r="A1207" s="31" t="s">
        <v>933</v>
      </c>
      <c r="B1207" s="38" t="s">
        <v>1795</v>
      </c>
      <c r="C1207" s="39" t="s">
        <v>1796</v>
      </c>
      <c r="D1207" s="219"/>
      <c r="E1207" s="40">
        <v>68.2</v>
      </c>
      <c r="F1207" s="40" t="s">
        <v>659</v>
      </c>
      <c r="G1207" s="166">
        <f t="shared" ref="G1207:G1216" si="143">E1207*$G$1</f>
        <v>2591.6</v>
      </c>
      <c r="H1207" s="166">
        <f t="shared" ref="H1207:H1216" si="144">G1207*($H$1+1)</f>
        <v>3369.08</v>
      </c>
      <c r="I1207" s="256">
        <f t="shared" ref="I1207:I1216" si="145">D1207*H1207</f>
        <v>0</v>
      </c>
    </row>
    <row r="1208" spans="1:9" ht="12" hidden="1" customHeight="1" outlineLevel="1" x14ac:dyDescent="0.2">
      <c r="A1208" s="31" t="s">
        <v>933</v>
      </c>
      <c r="B1208" s="38" t="s">
        <v>3643</v>
      </c>
      <c r="C1208" s="39" t="s">
        <v>3644</v>
      </c>
      <c r="D1208" s="219"/>
      <c r="E1208" s="40">
        <v>6</v>
      </c>
      <c r="F1208" s="40" t="s">
        <v>659</v>
      </c>
      <c r="G1208" s="166">
        <f t="shared" si="143"/>
        <v>228</v>
      </c>
      <c r="H1208" s="166">
        <f t="shared" si="144"/>
        <v>296.40000000000003</v>
      </c>
      <c r="I1208" s="256">
        <f t="shared" si="145"/>
        <v>0</v>
      </c>
    </row>
    <row r="1209" spans="1:9" ht="12" hidden="1" customHeight="1" outlineLevel="1" x14ac:dyDescent="0.2">
      <c r="A1209" s="31" t="s">
        <v>933</v>
      </c>
      <c r="B1209" s="38"/>
      <c r="C1209" s="39" t="s">
        <v>1919</v>
      </c>
      <c r="D1209" s="219"/>
      <c r="E1209" s="40">
        <v>4.25</v>
      </c>
      <c r="F1209" s="40" t="s">
        <v>1920</v>
      </c>
      <c r="G1209" s="166">
        <f t="shared" si="143"/>
        <v>161.5</v>
      </c>
      <c r="H1209" s="166">
        <f t="shared" si="144"/>
        <v>209.95000000000002</v>
      </c>
      <c r="I1209" s="256">
        <f t="shared" si="145"/>
        <v>0</v>
      </c>
    </row>
    <row r="1210" spans="1:9" ht="12" hidden="1" customHeight="1" outlineLevel="1" x14ac:dyDescent="0.2">
      <c r="A1210" s="31" t="s">
        <v>933</v>
      </c>
      <c r="B1210" s="38" t="s">
        <v>3341</v>
      </c>
      <c r="C1210" s="39" t="s">
        <v>932</v>
      </c>
      <c r="D1210" s="219"/>
      <c r="E1210" s="40">
        <v>44</v>
      </c>
      <c r="F1210" s="40" t="s">
        <v>659</v>
      </c>
      <c r="G1210" s="166">
        <f t="shared" si="143"/>
        <v>1672</v>
      </c>
      <c r="H1210" s="166">
        <f t="shared" si="144"/>
        <v>2173.6</v>
      </c>
      <c r="I1210" s="256">
        <f t="shared" si="145"/>
        <v>0</v>
      </c>
    </row>
    <row r="1211" spans="1:9" ht="12" hidden="1" customHeight="1" outlineLevel="1" x14ac:dyDescent="0.2">
      <c r="A1211" s="31" t="s">
        <v>933</v>
      </c>
      <c r="B1211" s="38" t="s">
        <v>3341</v>
      </c>
      <c r="C1211" s="39" t="s">
        <v>1944</v>
      </c>
      <c r="D1211" s="219"/>
      <c r="E1211" s="40">
        <v>45</v>
      </c>
      <c r="F1211" s="40" t="s">
        <v>659</v>
      </c>
      <c r="G1211" s="166">
        <f t="shared" si="143"/>
        <v>1710</v>
      </c>
      <c r="H1211" s="166">
        <f t="shared" si="144"/>
        <v>2223</v>
      </c>
      <c r="I1211" s="256">
        <f t="shared" si="145"/>
        <v>0</v>
      </c>
    </row>
    <row r="1212" spans="1:9" ht="12" hidden="1" customHeight="1" outlineLevel="1" x14ac:dyDescent="0.2">
      <c r="A1212" s="31" t="s">
        <v>933</v>
      </c>
      <c r="B1212" s="38" t="s">
        <v>3341</v>
      </c>
      <c r="C1212" s="39" t="s">
        <v>1945</v>
      </c>
      <c r="D1212" s="219"/>
      <c r="E1212" s="40">
        <v>46</v>
      </c>
      <c r="F1212" s="40" t="s">
        <v>659</v>
      </c>
      <c r="G1212" s="166">
        <f t="shared" si="143"/>
        <v>1748</v>
      </c>
      <c r="H1212" s="166">
        <f t="shared" si="144"/>
        <v>2272.4</v>
      </c>
      <c r="I1212" s="256">
        <f t="shared" si="145"/>
        <v>0</v>
      </c>
    </row>
    <row r="1213" spans="1:9" ht="12" hidden="1" customHeight="1" outlineLevel="1" x14ac:dyDescent="0.2">
      <c r="A1213" s="31" t="s">
        <v>933</v>
      </c>
      <c r="B1213" s="38"/>
      <c r="C1213" s="39" t="s">
        <v>1789</v>
      </c>
      <c r="D1213" s="219"/>
      <c r="E1213" s="40">
        <v>3.4</v>
      </c>
      <c r="F1213" s="40" t="s">
        <v>659</v>
      </c>
      <c r="G1213" s="166">
        <f t="shared" si="143"/>
        <v>129.19999999999999</v>
      </c>
      <c r="H1213" s="166">
        <f t="shared" si="144"/>
        <v>167.95999999999998</v>
      </c>
      <c r="I1213" s="256">
        <f t="shared" si="145"/>
        <v>0</v>
      </c>
    </row>
    <row r="1214" spans="1:9" ht="12" hidden="1" customHeight="1" outlineLevel="1" x14ac:dyDescent="0.2">
      <c r="A1214" s="31" t="s">
        <v>933</v>
      </c>
      <c r="B1214" s="38"/>
      <c r="C1214" s="39" t="s">
        <v>1790</v>
      </c>
      <c r="D1214" s="219"/>
      <c r="E1214" s="40">
        <v>2.8</v>
      </c>
      <c r="F1214" s="40" t="s">
        <v>659</v>
      </c>
      <c r="G1214" s="166">
        <f t="shared" si="143"/>
        <v>106.39999999999999</v>
      </c>
      <c r="H1214" s="166">
        <f t="shared" si="144"/>
        <v>138.32</v>
      </c>
      <c r="I1214" s="256">
        <f t="shared" si="145"/>
        <v>0</v>
      </c>
    </row>
    <row r="1215" spans="1:9" ht="12" hidden="1" customHeight="1" outlineLevel="1" x14ac:dyDescent="0.2">
      <c r="A1215" s="31" t="s">
        <v>933</v>
      </c>
      <c r="B1215" s="38"/>
      <c r="C1215" s="39" t="s">
        <v>1791</v>
      </c>
      <c r="D1215" s="219"/>
      <c r="E1215" s="40">
        <v>2.8</v>
      </c>
      <c r="F1215" s="40" t="s">
        <v>659</v>
      </c>
      <c r="G1215" s="166">
        <f t="shared" si="143"/>
        <v>106.39999999999999</v>
      </c>
      <c r="H1215" s="166">
        <f t="shared" si="144"/>
        <v>138.32</v>
      </c>
      <c r="I1215" s="256">
        <f t="shared" si="145"/>
        <v>0</v>
      </c>
    </row>
    <row r="1216" spans="1:9" ht="12" hidden="1" customHeight="1" outlineLevel="1" x14ac:dyDescent="0.2">
      <c r="A1216" s="31" t="s">
        <v>933</v>
      </c>
      <c r="B1216" s="38"/>
      <c r="C1216" s="39" t="s">
        <v>1792</v>
      </c>
      <c r="D1216" s="219"/>
      <c r="E1216" s="40">
        <v>2.8</v>
      </c>
      <c r="F1216" s="40" t="s">
        <v>659</v>
      </c>
      <c r="G1216" s="166">
        <f t="shared" si="143"/>
        <v>106.39999999999999</v>
      </c>
      <c r="H1216" s="166">
        <f t="shared" si="144"/>
        <v>138.32</v>
      </c>
      <c r="I1216" s="256">
        <f t="shared" si="145"/>
        <v>0</v>
      </c>
    </row>
    <row r="1217" spans="1:9" ht="12" customHeight="1" collapsed="1" x14ac:dyDescent="0.25">
      <c r="A1217" s="125" t="s">
        <v>1797</v>
      </c>
      <c r="B1217" s="129"/>
      <c r="C1217" s="138"/>
      <c r="D1217" s="206"/>
      <c r="E1217" s="180"/>
      <c r="F1217" s="180"/>
    </row>
    <row r="1218" spans="1:9" ht="12" hidden="1" customHeight="1" outlineLevel="1" x14ac:dyDescent="0.2">
      <c r="A1218" s="31" t="s">
        <v>934</v>
      </c>
      <c r="B1218" s="38">
        <v>124</v>
      </c>
      <c r="C1218" s="39" t="s">
        <v>1799</v>
      </c>
      <c r="D1218" s="219"/>
      <c r="E1218" s="40">
        <v>24.36</v>
      </c>
      <c r="F1218" s="40" t="s">
        <v>659</v>
      </c>
      <c r="G1218" s="166">
        <f t="shared" ref="G1218:G1226" si="146">E1218*$G$1</f>
        <v>925.68</v>
      </c>
      <c r="H1218" s="166">
        <f t="shared" ref="H1218:H1226" si="147">G1218*($H$1+1)</f>
        <v>1203.384</v>
      </c>
      <c r="I1218" s="256">
        <f t="shared" ref="I1218:I1226" si="148">D1218*H1218</f>
        <v>0</v>
      </c>
    </row>
    <row r="1219" spans="1:9" ht="12" hidden="1" customHeight="1" outlineLevel="1" x14ac:dyDescent="0.2">
      <c r="A1219" s="31" t="s">
        <v>934</v>
      </c>
      <c r="B1219" s="38">
        <v>125</v>
      </c>
      <c r="C1219" s="39" t="s">
        <v>1800</v>
      </c>
      <c r="D1219" s="219"/>
      <c r="E1219" s="40">
        <v>26.62</v>
      </c>
      <c r="F1219" s="40" t="s">
        <v>659</v>
      </c>
      <c r="G1219" s="166">
        <f t="shared" si="146"/>
        <v>1011.5600000000001</v>
      </c>
      <c r="H1219" s="166">
        <f t="shared" si="147"/>
        <v>1315.028</v>
      </c>
      <c r="I1219" s="256">
        <f t="shared" si="148"/>
        <v>0</v>
      </c>
    </row>
    <row r="1220" spans="1:9" ht="12" hidden="1" customHeight="1" outlineLevel="1" x14ac:dyDescent="0.2">
      <c r="A1220" s="31" t="s">
        <v>934</v>
      </c>
      <c r="B1220" s="38">
        <v>126</v>
      </c>
      <c r="C1220" s="39" t="s">
        <v>1801</v>
      </c>
      <c r="D1220" s="219"/>
      <c r="E1220" s="40">
        <v>22.74</v>
      </c>
      <c r="F1220" s="40" t="s">
        <v>659</v>
      </c>
      <c r="G1220" s="166">
        <f t="shared" si="146"/>
        <v>864.11999999999989</v>
      </c>
      <c r="H1220" s="166">
        <f t="shared" si="147"/>
        <v>1123.356</v>
      </c>
      <c r="I1220" s="256">
        <f t="shared" si="148"/>
        <v>0</v>
      </c>
    </row>
    <row r="1221" spans="1:9" ht="12" hidden="1" customHeight="1" outlineLevel="1" x14ac:dyDescent="0.2">
      <c r="A1221" s="31" t="s">
        <v>934</v>
      </c>
      <c r="B1221" s="38">
        <v>127</v>
      </c>
      <c r="C1221" s="39" t="s">
        <v>1802</v>
      </c>
      <c r="D1221" s="219"/>
      <c r="E1221" s="40">
        <v>5.12</v>
      </c>
      <c r="F1221" s="40" t="s">
        <v>659</v>
      </c>
      <c r="G1221" s="166">
        <f t="shared" si="146"/>
        <v>194.56</v>
      </c>
      <c r="H1221" s="166">
        <f t="shared" si="147"/>
        <v>252.92800000000003</v>
      </c>
      <c r="I1221" s="256">
        <f t="shared" si="148"/>
        <v>0</v>
      </c>
    </row>
    <row r="1222" spans="1:9" ht="12" hidden="1" customHeight="1" outlineLevel="1" x14ac:dyDescent="0.2">
      <c r="A1222" s="31" t="s">
        <v>934</v>
      </c>
      <c r="B1222" s="38">
        <v>127</v>
      </c>
      <c r="C1222" s="39" t="s">
        <v>1803</v>
      </c>
      <c r="D1222" s="219"/>
      <c r="E1222" s="40">
        <v>5.3</v>
      </c>
      <c r="F1222" s="40" t="s">
        <v>659</v>
      </c>
      <c r="G1222" s="166">
        <f t="shared" si="146"/>
        <v>201.4</v>
      </c>
      <c r="H1222" s="166">
        <f t="shared" si="147"/>
        <v>261.82</v>
      </c>
      <c r="I1222" s="256">
        <f t="shared" si="148"/>
        <v>0</v>
      </c>
    </row>
    <row r="1223" spans="1:9" ht="12" hidden="1" customHeight="1" outlineLevel="1" x14ac:dyDescent="0.2">
      <c r="A1223" s="31" t="s">
        <v>934</v>
      </c>
      <c r="B1223" s="38">
        <v>127</v>
      </c>
      <c r="C1223" s="39" t="s">
        <v>1804</v>
      </c>
      <c r="D1223" s="219"/>
      <c r="E1223" s="40">
        <v>5.44</v>
      </c>
      <c r="F1223" s="40" t="s">
        <v>659</v>
      </c>
      <c r="G1223" s="166">
        <f t="shared" si="146"/>
        <v>206.72000000000003</v>
      </c>
      <c r="H1223" s="166">
        <f t="shared" si="147"/>
        <v>268.73600000000005</v>
      </c>
      <c r="I1223" s="256">
        <f t="shared" si="148"/>
        <v>0</v>
      </c>
    </row>
    <row r="1224" spans="1:9" ht="12" hidden="1" customHeight="1" outlineLevel="1" x14ac:dyDescent="0.2">
      <c r="A1224" s="31" t="s">
        <v>934</v>
      </c>
      <c r="B1224" s="38">
        <v>127</v>
      </c>
      <c r="C1224" s="39" t="s">
        <v>1805</v>
      </c>
      <c r="D1224" s="219"/>
      <c r="E1224" s="40">
        <v>7.06</v>
      </c>
      <c r="F1224" s="40" t="s">
        <v>659</v>
      </c>
      <c r="G1224" s="166">
        <f t="shared" si="146"/>
        <v>268.27999999999997</v>
      </c>
      <c r="H1224" s="166">
        <f t="shared" si="147"/>
        <v>348.76399999999995</v>
      </c>
      <c r="I1224" s="256">
        <f t="shared" si="148"/>
        <v>0</v>
      </c>
    </row>
    <row r="1225" spans="1:9" ht="12" hidden="1" customHeight="1" outlineLevel="1" x14ac:dyDescent="0.2">
      <c r="A1225" s="31" t="s">
        <v>934</v>
      </c>
      <c r="B1225" s="38">
        <v>127</v>
      </c>
      <c r="C1225" s="39" t="s">
        <v>1806</v>
      </c>
      <c r="D1225" s="219"/>
      <c r="E1225" s="40">
        <v>7.22</v>
      </c>
      <c r="F1225" s="40" t="s">
        <v>659</v>
      </c>
      <c r="G1225" s="166">
        <f t="shared" si="146"/>
        <v>274.36</v>
      </c>
      <c r="H1225" s="166">
        <f t="shared" si="147"/>
        <v>356.66800000000001</v>
      </c>
      <c r="I1225" s="256">
        <f t="shared" si="148"/>
        <v>0</v>
      </c>
    </row>
    <row r="1226" spans="1:9" ht="12" hidden="1" customHeight="1" outlineLevel="1" x14ac:dyDescent="0.2">
      <c r="A1226" s="31" t="s">
        <v>934</v>
      </c>
      <c r="B1226" s="38">
        <v>216</v>
      </c>
      <c r="C1226" s="39" t="s">
        <v>1946</v>
      </c>
      <c r="D1226" s="219"/>
      <c r="E1226" s="40">
        <v>0.06</v>
      </c>
      <c r="F1226" s="40" t="s">
        <v>659</v>
      </c>
      <c r="G1226" s="166">
        <f t="shared" si="146"/>
        <v>2.2799999999999998</v>
      </c>
      <c r="H1226" s="166">
        <f t="shared" si="147"/>
        <v>2.964</v>
      </c>
      <c r="I1226" s="256">
        <f t="shared" si="148"/>
        <v>0</v>
      </c>
    </row>
    <row r="1227" spans="1:9" ht="12" customHeight="1" collapsed="1" x14ac:dyDescent="0.25">
      <c r="A1227" s="125" t="s">
        <v>1807</v>
      </c>
      <c r="B1227" s="129"/>
      <c r="C1227" s="138"/>
      <c r="D1227" s="206"/>
      <c r="E1227" s="180"/>
      <c r="F1227" s="180"/>
    </row>
    <row r="1228" spans="1:9" ht="12" hidden="1" customHeight="1" outlineLevel="1" x14ac:dyDescent="0.2">
      <c r="A1228" s="31" t="s">
        <v>1808</v>
      </c>
      <c r="B1228" s="38" t="s">
        <v>1809</v>
      </c>
      <c r="C1228" s="39" t="s">
        <v>1810</v>
      </c>
      <c r="D1228" s="219"/>
      <c r="E1228" s="40">
        <v>24.37</v>
      </c>
      <c r="F1228" s="40" t="s">
        <v>659</v>
      </c>
      <c r="G1228" s="166">
        <f t="shared" ref="G1228:G1252" si="149">E1228*$G$1</f>
        <v>926.06000000000006</v>
      </c>
      <c r="H1228" s="166">
        <f t="shared" ref="H1228:H1252" si="150">G1228*($H$1+1)</f>
        <v>1203.8780000000002</v>
      </c>
      <c r="I1228" s="256">
        <f t="shared" ref="I1228:I1252" si="151">D1228*H1228</f>
        <v>0</v>
      </c>
    </row>
    <row r="1229" spans="1:9" ht="12" hidden="1" customHeight="1" outlineLevel="1" x14ac:dyDescent="0.2">
      <c r="A1229" s="31" t="s">
        <v>1808</v>
      </c>
      <c r="B1229" s="38" t="s">
        <v>1811</v>
      </c>
      <c r="C1229" s="39" t="s">
        <v>1812</v>
      </c>
      <c r="D1229" s="219"/>
      <c r="E1229" s="40">
        <v>17.82</v>
      </c>
      <c r="F1229" s="40" t="s">
        <v>659</v>
      </c>
      <c r="G1229" s="166">
        <f t="shared" si="149"/>
        <v>677.16</v>
      </c>
      <c r="H1229" s="166">
        <f t="shared" si="150"/>
        <v>880.30799999999999</v>
      </c>
      <c r="I1229" s="256">
        <f t="shared" si="151"/>
        <v>0</v>
      </c>
    </row>
    <row r="1230" spans="1:9" ht="12" hidden="1" customHeight="1" outlineLevel="1" x14ac:dyDescent="0.2">
      <c r="A1230" s="31" t="s">
        <v>1324</v>
      </c>
      <c r="B1230" s="38" t="s">
        <v>1320</v>
      </c>
      <c r="C1230" s="39" t="s">
        <v>1321</v>
      </c>
      <c r="D1230" s="219"/>
      <c r="E1230" s="40">
        <v>37.1</v>
      </c>
      <c r="F1230" s="40" t="s">
        <v>659</v>
      </c>
      <c r="G1230" s="166">
        <f t="shared" si="149"/>
        <v>1409.8</v>
      </c>
      <c r="H1230" s="166">
        <f t="shared" si="150"/>
        <v>1832.74</v>
      </c>
      <c r="I1230" s="256">
        <f t="shared" si="151"/>
        <v>0</v>
      </c>
    </row>
    <row r="1231" spans="1:9" ht="12" hidden="1" customHeight="1" outlineLevel="1" x14ac:dyDescent="0.2">
      <c r="A1231" s="31" t="s">
        <v>1324</v>
      </c>
      <c r="B1231" s="38" t="s">
        <v>1322</v>
      </c>
      <c r="C1231" s="39" t="s">
        <v>1323</v>
      </c>
      <c r="D1231" s="219"/>
      <c r="E1231" s="40">
        <v>5.2</v>
      </c>
      <c r="F1231" s="40" t="s">
        <v>659</v>
      </c>
      <c r="G1231" s="166">
        <f t="shared" si="149"/>
        <v>197.6</v>
      </c>
      <c r="H1231" s="166">
        <f t="shared" si="150"/>
        <v>256.88</v>
      </c>
      <c r="I1231" s="256">
        <f t="shared" si="151"/>
        <v>0</v>
      </c>
    </row>
    <row r="1232" spans="1:9" ht="12" hidden="1" customHeight="1" outlineLevel="1" x14ac:dyDescent="0.2">
      <c r="A1232" s="31" t="s">
        <v>1324</v>
      </c>
      <c r="B1232" s="38" t="s">
        <v>4213</v>
      </c>
      <c r="C1232" s="47" t="s">
        <v>1325</v>
      </c>
      <c r="D1232" s="121"/>
      <c r="E1232" s="40">
        <v>19</v>
      </c>
      <c r="F1232" s="40" t="s">
        <v>659</v>
      </c>
      <c r="G1232" s="166">
        <f t="shared" si="149"/>
        <v>722</v>
      </c>
      <c r="H1232" s="166">
        <f t="shared" si="150"/>
        <v>938.6</v>
      </c>
      <c r="I1232" s="256">
        <f t="shared" si="151"/>
        <v>0</v>
      </c>
    </row>
    <row r="1233" spans="1:9" ht="12" hidden="1" customHeight="1" outlineLevel="1" x14ac:dyDescent="0.2">
      <c r="A1233" s="31" t="s">
        <v>1324</v>
      </c>
      <c r="B1233" s="38" t="s">
        <v>4217</v>
      </c>
      <c r="C1233" s="47" t="s">
        <v>1326</v>
      </c>
      <c r="D1233" s="121"/>
      <c r="E1233" s="40">
        <v>38</v>
      </c>
      <c r="F1233" s="40" t="s">
        <v>659</v>
      </c>
      <c r="G1233" s="166">
        <f t="shared" si="149"/>
        <v>1444</v>
      </c>
      <c r="H1233" s="166">
        <f t="shared" si="150"/>
        <v>1877.2</v>
      </c>
      <c r="I1233" s="256">
        <f t="shared" si="151"/>
        <v>0</v>
      </c>
    </row>
    <row r="1234" spans="1:9" ht="12" hidden="1" customHeight="1" outlineLevel="1" x14ac:dyDescent="0.2">
      <c r="A1234" s="31" t="s">
        <v>1324</v>
      </c>
      <c r="B1234" s="38" t="s">
        <v>4214</v>
      </c>
      <c r="C1234" s="47" t="s">
        <v>1327</v>
      </c>
      <c r="D1234" s="121"/>
      <c r="E1234" s="42">
        <v>0.67</v>
      </c>
      <c r="F1234" s="40" t="s">
        <v>4209</v>
      </c>
      <c r="G1234" s="166">
        <f t="shared" si="149"/>
        <v>25.46</v>
      </c>
      <c r="H1234" s="166">
        <f t="shared" si="150"/>
        <v>33.097999999999999</v>
      </c>
      <c r="I1234" s="256">
        <f t="shared" si="151"/>
        <v>0</v>
      </c>
    </row>
    <row r="1235" spans="1:9" ht="12" hidden="1" customHeight="1" outlineLevel="1" x14ac:dyDescent="0.2">
      <c r="A1235" s="31" t="s">
        <v>1324</v>
      </c>
      <c r="B1235" s="38" t="s">
        <v>4218</v>
      </c>
      <c r="C1235" s="47" t="s">
        <v>1328</v>
      </c>
      <c r="D1235" s="121"/>
      <c r="E1235" s="42">
        <v>0.76</v>
      </c>
      <c r="F1235" s="40" t="s">
        <v>4209</v>
      </c>
      <c r="G1235" s="166">
        <f t="shared" si="149"/>
        <v>28.88</v>
      </c>
      <c r="H1235" s="166">
        <f t="shared" si="150"/>
        <v>37.543999999999997</v>
      </c>
      <c r="I1235" s="256">
        <f t="shared" si="151"/>
        <v>0</v>
      </c>
    </row>
    <row r="1236" spans="1:9" ht="12" hidden="1" customHeight="1" outlineLevel="1" x14ac:dyDescent="0.2">
      <c r="A1236" s="31" t="s">
        <v>3137</v>
      </c>
      <c r="B1236" s="38" t="s">
        <v>1329</v>
      </c>
      <c r="C1236" s="39" t="s">
        <v>1330</v>
      </c>
      <c r="D1236" s="219"/>
      <c r="E1236" s="40">
        <v>37</v>
      </c>
      <c r="F1236" s="40" t="s">
        <v>659</v>
      </c>
      <c r="G1236" s="166">
        <f t="shared" si="149"/>
        <v>1406</v>
      </c>
      <c r="H1236" s="166">
        <f t="shared" si="150"/>
        <v>1827.8</v>
      </c>
      <c r="I1236" s="256">
        <f t="shared" si="151"/>
        <v>0</v>
      </c>
    </row>
    <row r="1237" spans="1:9" ht="12" hidden="1" customHeight="1" outlineLevel="1" x14ac:dyDescent="0.2">
      <c r="A1237" s="31" t="s">
        <v>3137</v>
      </c>
      <c r="B1237" s="38" t="s">
        <v>1331</v>
      </c>
      <c r="C1237" s="39" t="s">
        <v>3222</v>
      </c>
      <c r="D1237" s="219"/>
      <c r="E1237" s="40">
        <v>42</v>
      </c>
      <c r="F1237" s="40" t="s">
        <v>659</v>
      </c>
      <c r="G1237" s="166">
        <f t="shared" si="149"/>
        <v>1596</v>
      </c>
      <c r="H1237" s="166">
        <f t="shared" si="150"/>
        <v>2074.8000000000002</v>
      </c>
      <c r="I1237" s="256">
        <f t="shared" si="151"/>
        <v>0</v>
      </c>
    </row>
    <row r="1238" spans="1:9" ht="12" hidden="1" customHeight="1" outlineLevel="1" x14ac:dyDescent="0.2">
      <c r="A1238" s="31" t="s">
        <v>3137</v>
      </c>
      <c r="B1238" s="38" t="s">
        <v>3223</v>
      </c>
      <c r="C1238" s="39" t="s">
        <v>3936</v>
      </c>
      <c r="D1238" s="219"/>
      <c r="E1238" s="40">
        <v>44</v>
      </c>
      <c r="F1238" s="40" t="s">
        <v>659</v>
      </c>
      <c r="G1238" s="166">
        <f t="shared" si="149"/>
        <v>1672</v>
      </c>
      <c r="H1238" s="166">
        <f t="shared" si="150"/>
        <v>2173.6</v>
      </c>
      <c r="I1238" s="256">
        <f t="shared" si="151"/>
        <v>0</v>
      </c>
    </row>
    <row r="1239" spans="1:9" ht="12" hidden="1" customHeight="1" outlineLevel="1" x14ac:dyDescent="0.2">
      <c r="A1239" s="31" t="s">
        <v>3137</v>
      </c>
      <c r="B1239" s="38" t="s">
        <v>3937</v>
      </c>
      <c r="C1239" s="39" t="s">
        <v>3938</v>
      </c>
      <c r="D1239" s="219"/>
      <c r="E1239" s="40">
        <v>12.42</v>
      </c>
      <c r="F1239" s="40" t="s">
        <v>659</v>
      </c>
      <c r="G1239" s="166">
        <f t="shared" si="149"/>
        <v>471.96</v>
      </c>
      <c r="H1239" s="166">
        <f t="shared" si="150"/>
        <v>613.548</v>
      </c>
      <c r="I1239" s="256">
        <f t="shared" si="151"/>
        <v>0</v>
      </c>
    </row>
    <row r="1240" spans="1:9" ht="12" hidden="1" customHeight="1" outlineLevel="1" x14ac:dyDescent="0.2">
      <c r="A1240" s="31" t="s">
        <v>3137</v>
      </c>
      <c r="B1240" s="38" t="s">
        <v>3939</v>
      </c>
      <c r="C1240" s="39" t="s">
        <v>3940</v>
      </c>
      <c r="D1240" s="219"/>
      <c r="E1240" s="40">
        <v>14.45</v>
      </c>
      <c r="F1240" s="40" t="s">
        <v>659</v>
      </c>
      <c r="G1240" s="166">
        <f t="shared" si="149"/>
        <v>549.1</v>
      </c>
      <c r="H1240" s="166">
        <f t="shared" si="150"/>
        <v>713.83</v>
      </c>
      <c r="I1240" s="256">
        <f t="shared" si="151"/>
        <v>0</v>
      </c>
    </row>
    <row r="1241" spans="1:9" ht="12" hidden="1" customHeight="1" outlineLevel="1" x14ac:dyDescent="0.2">
      <c r="A1241" s="31" t="s">
        <v>3137</v>
      </c>
      <c r="B1241" s="38" t="s">
        <v>3941</v>
      </c>
      <c r="C1241" s="39" t="s">
        <v>3942</v>
      </c>
      <c r="D1241" s="219"/>
      <c r="E1241" s="40">
        <v>17</v>
      </c>
      <c r="F1241" s="40" t="s">
        <v>659</v>
      </c>
      <c r="G1241" s="166">
        <f t="shared" si="149"/>
        <v>646</v>
      </c>
      <c r="H1241" s="166">
        <f t="shared" si="150"/>
        <v>839.80000000000007</v>
      </c>
      <c r="I1241" s="256">
        <f t="shared" si="151"/>
        <v>0</v>
      </c>
    </row>
    <row r="1242" spans="1:9" ht="12" hidden="1" customHeight="1" outlineLevel="1" x14ac:dyDescent="0.2">
      <c r="A1242" s="31" t="s">
        <v>3137</v>
      </c>
      <c r="B1242" s="38" t="s">
        <v>3133</v>
      </c>
      <c r="C1242" s="39" t="s">
        <v>3134</v>
      </c>
      <c r="D1242" s="219"/>
      <c r="E1242" s="40">
        <v>17</v>
      </c>
      <c r="F1242" s="40" t="s">
        <v>659</v>
      </c>
      <c r="G1242" s="166">
        <f t="shared" si="149"/>
        <v>646</v>
      </c>
      <c r="H1242" s="166">
        <f t="shared" si="150"/>
        <v>839.80000000000007</v>
      </c>
      <c r="I1242" s="256">
        <f t="shared" si="151"/>
        <v>0</v>
      </c>
    </row>
    <row r="1243" spans="1:9" ht="12" hidden="1" customHeight="1" outlineLevel="1" x14ac:dyDescent="0.2">
      <c r="A1243" s="31" t="s">
        <v>3137</v>
      </c>
      <c r="B1243" s="38" t="s">
        <v>3135</v>
      </c>
      <c r="C1243" s="39" t="s">
        <v>3136</v>
      </c>
      <c r="D1243" s="219"/>
      <c r="E1243" s="40">
        <v>17</v>
      </c>
      <c r="F1243" s="40" t="s">
        <v>659</v>
      </c>
      <c r="G1243" s="166">
        <f t="shared" si="149"/>
        <v>646</v>
      </c>
      <c r="H1243" s="166">
        <f t="shared" si="150"/>
        <v>839.80000000000007</v>
      </c>
      <c r="I1243" s="256">
        <f t="shared" si="151"/>
        <v>0</v>
      </c>
    </row>
    <row r="1244" spans="1:9" ht="12" hidden="1" customHeight="1" outlineLevel="1" x14ac:dyDescent="0.2">
      <c r="A1244" s="31" t="s">
        <v>3137</v>
      </c>
      <c r="B1244" s="38" t="s">
        <v>3138</v>
      </c>
      <c r="C1244" s="39" t="s">
        <v>3139</v>
      </c>
      <c r="D1244" s="219"/>
      <c r="E1244" s="40">
        <v>16</v>
      </c>
      <c r="F1244" s="40" t="s">
        <v>659</v>
      </c>
      <c r="G1244" s="166">
        <f t="shared" si="149"/>
        <v>608</v>
      </c>
      <c r="H1244" s="166">
        <f t="shared" si="150"/>
        <v>790.4</v>
      </c>
      <c r="I1244" s="256">
        <f t="shared" si="151"/>
        <v>0</v>
      </c>
    </row>
    <row r="1245" spans="1:9" ht="12" hidden="1" customHeight="1" outlineLevel="1" x14ac:dyDescent="0.2">
      <c r="A1245" s="31" t="s">
        <v>935</v>
      </c>
      <c r="B1245" s="38" t="s">
        <v>3140</v>
      </c>
      <c r="C1245" s="39" t="s">
        <v>3794</v>
      </c>
      <c r="D1245" s="219"/>
      <c r="E1245" s="40">
        <v>24</v>
      </c>
      <c r="F1245" s="40" t="s">
        <v>659</v>
      </c>
      <c r="G1245" s="166">
        <f t="shared" si="149"/>
        <v>912</v>
      </c>
      <c r="H1245" s="166">
        <f t="shared" si="150"/>
        <v>1185.6000000000001</v>
      </c>
      <c r="I1245" s="256">
        <f t="shared" si="151"/>
        <v>0</v>
      </c>
    </row>
    <row r="1246" spans="1:9" ht="12" hidden="1" customHeight="1" outlineLevel="1" x14ac:dyDescent="0.2">
      <c r="A1246" s="31" t="s">
        <v>935</v>
      </c>
      <c r="B1246" s="38" t="s">
        <v>3795</v>
      </c>
      <c r="C1246" s="39" t="s">
        <v>3796</v>
      </c>
      <c r="D1246" s="219"/>
      <c r="E1246" s="40">
        <v>8</v>
      </c>
      <c r="F1246" s="40" t="s">
        <v>659</v>
      </c>
      <c r="G1246" s="166">
        <f t="shared" si="149"/>
        <v>304</v>
      </c>
      <c r="H1246" s="166">
        <f t="shared" si="150"/>
        <v>395.2</v>
      </c>
      <c r="I1246" s="256">
        <f t="shared" si="151"/>
        <v>0</v>
      </c>
    </row>
    <row r="1247" spans="1:9" ht="12" hidden="1" customHeight="1" outlineLevel="1" x14ac:dyDescent="0.2">
      <c r="A1247" s="31" t="s">
        <v>935</v>
      </c>
      <c r="B1247" s="38" t="s">
        <v>3797</v>
      </c>
      <c r="C1247" s="39" t="s">
        <v>3798</v>
      </c>
      <c r="D1247" s="219"/>
      <c r="E1247" s="40">
        <v>43</v>
      </c>
      <c r="F1247" s="40" t="s">
        <v>659</v>
      </c>
      <c r="G1247" s="166">
        <f t="shared" si="149"/>
        <v>1634</v>
      </c>
      <c r="H1247" s="166">
        <f t="shared" si="150"/>
        <v>2124.2000000000003</v>
      </c>
      <c r="I1247" s="256">
        <f t="shared" si="151"/>
        <v>0</v>
      </c>
    </row>
    <row r="1248" spans="1:9" ht="12" hidden="1" customHeight="1" outlineLevel="1" x14ac:dyDescent="0.2">
      <c r="A1248" s="31" t="s">
        <v>935</v>
      </c>
      <c r="B1248" s="38" t="s">
        <v>2880</v>
      </c>
      <c r="C1248" s="39" t="s">
        <v>2881</v>
      </c>
      <c r="D1248" s="219"/>
      <c r="E1248" s="40">
        <v>46</v>
      </c>
      <c r="F1248" s="40" t="s">
        <v>659</v>
      </c>
      <c r="G1248" s="166">
        <f t="shared" si="149"/>
        <v>1748</v>
      </c>
      <c r="H1248" s="166">
        <f t="shared" si="150"/>
        <v>2272.4</v>
      </c>
      <c r="I1248" s="256">
        <f t="shared" si="151"/>
        <v>0</v>
      </c>
    </row>
    <row r="1249" spans="1:9" ht="12" hidden="1" customHeight="1" outlineLevel="1" x14ac:dyDescent="0.2">
      <c r="A1249" s="31" t="s">
        <v>935</v>
      </c>
      <c r="B1249" s="38" t="s">
        <v>2882</v>
      </c>
      <c r="C1249" s="39" t="s">
        <v>2883</v>
      </c>
      <c r="D1249" s="219"/>
      <c r="E1249" s="40">
        <v>17</v>
      </c>
      <c r="F1249" s="40" t="s">
        <v>659</v>
      </c>
      <c r="G1249" s="166">
        <f t="shared" si="149"/>
        <v>646</v>
      </c>
      <c r="H1249" s="166">
        <f t="shared" si="150"/>
        <v>839.80000000000007</v>
      </c>
      <c r="I1249" s="256">
        <f t="shared" si="151"/>
        <v>0</v>
      </c>
    </row>
    <row r="1250" spans="1:9" ht="12" hidden="1" customHeight="1" outlineLevel="1" x14ac:dyDescent="0.2">
      <c r="A1250" s="31" t="s">
        <v>935</v>
      </c>
      <c r="B1250" s="38" t="s">
        <v>2884</v>
      </c>
      <c r="C1250" s="39" t="s">
        <v>2885</v>
      </c>
      <c r="D1250" s="219"/>
      <c r="E1250" s="40">
        <v>17.600000000000001</v>
      </c>
      <c r="F1250" s="40" t="s">
        <v>659</v>
      </c>
      <c r="G1250" s="166">
        <f t="shared" si="149"/>
        <v>668.80000000000007</v>
      </c>
      <c r="H1250" s="166">
        <f t="shared" si="150"/>
        <v>869.44000000000017</v>
      </c>
      <c r="I1250" s="256">
        <f t="shared" si="151"/>
        <v>0</v>
      </c>
    </row>
    <row r="1251" spans="1:9" ht="12" hidden="1" customHeight="1" outlineLevel="1" x14ac:dyDescent="0.2">
      <c r="A1251" s="31" t="s">
        <v>935</v>
      </c>
      <c r="B1251" s="38" t="s">
        <v>2886</v>
      </c>
      <c r="C1251" s="39" t="s">
        <v>2887</v>
      </c>
      <c r="D1251" s="219"/>
      <c r="E1251" s="40">
        <v>48.54</v>
      </c>
      <c r="F1251" s="40" t="s">
        <v>659</v>
      </c>
      <c r="G1251" s="166">
        <f t="shared" si="149"/>
        <v>1844.52</v>
      </c>
      <c r="H1251" s="166">
        <f t="shared" si="150"/>
        <v>2397.8760000000002</v>
      </c>
      <c r="I1251" s="256">
        <f t="shared" si="151"/>
        <v>0</v>
      </c>
    </row>
    <row r="1252" spans="1:9" ht="12" hidden="1" customHeight="1" outlineLevel="1" x14ac:dyDescent="0.2">
      <c r="A1252" s="31" t="s">
        <v>935</v>
      </c>
      <c r="B1252" s="38" t="s">
        <v>2888</v>
      </c>
      <c r="C1252" s="39" t="s">
        <v>2889</v>
      </c>
      <c r="D1252" s="219"/>
      <c r="E1252" s="40">
        <v>22</v>
      </c>
      <c r="F1252" s="40" t="s">
        <v>4209</v>
      </c>
      <c r="G1252" s="166">
        <f t="shared" si="149"/>
        <v>836</v>
      </c>
      <c r="H1252" s="166">
        <f t="shared" si="150"/>
        <v>1086.8</v>
      </c>
      <c r="I1252" s="256">
        <f t="shared" si="151"/>
        <v>0</v>
      </c>
    </row>
    <row r="1253" spans="1:9" ht="12" customHeight="1" collapsed="1" x14ac:dyDescent="0.25">
      <c r="A1253" s="125" t="s">
        <v>2890</v>
      </c>
      <c r="B1253" s="129"/>
      <c r="C1253" s="138"/>
      <c r="D1253" s="206"/>
      <c r="E1253" s="180"/>
      <c r="F1253" s="180"/>
    </row>
    <row r="1254" spans="1:9" ht="12" hidden="1" customHeight="1" outlineLevel="1" x14ac:dyDescent="0.2">
      <c r="A1254" s="31" t="s">
        <v>1947</v>
      </c>
      <c r="B1254" s="31" t="s">
        <v>936</v>
      </c>
      <c r="C1254" s="39" t="s">
        <v>937</v>
      </c>
      <c r="D1254" s="219"/>
      <c r="E1254" s="40">
        <v>48.26</v>
      </c>
      <c r="F1254" s="40" t="s">
        <v>659</v>
      </c>
      <c r="G1254" s="166">
        <f t="shared" ref="G1254:G1264" si="152">E1254*$G$1</f>
        <v>1833.8799999999999</v>
      </c>
      <c r="H1254" s="166">
        <f t="shared" ref="H1254:H1264" si="153">G1254*($H$1+1)</f>
        <v>2384.0439999999999</v>
      </c>
      <c r="I1254" s="256">
        <f t="shared" ref="I1254:I1264" si="154">D1254*H1254</f>
        <v>0</v>
      </c>
    </row>
    <row r="1255" spans="1:9" ht="12" hidden="1" customHeight="1" outlineLevel="1" x14ac:dyDescent="0.2">
      <c r="A1255" s="31" t="s">
        <v>1947</v>
      </c>
      <c r="B1255" s="38">
        <v>6800</v>
      </c>
      <c r="C1255" s="39" t="s">
        <v>2891</v>
      </c>
      <c r="D1255" s="219"/>
      <c r="E1255" s="40">
        <v>56.6</v>
      </c>
      <c r="F1255" s="40" t="s">
        <v>659</v>
      </c>
      <c r="G1255" s="166">
        <f t="shared" si="152"/>
        <v>2150.8000000000002</v>
      </c>
      <c r="H1255" s="166">
        <f t="shared" si="153"/>
        <v>2796.0400000000004</v>
      </c>
      <c r="I1255" s="256">
        <f t="shared" si="154"/>
        <v>0</v>
      </c>
    </row>
    <row r="1256" spans="1:9" ht="12" hidden="1" customHeight="1" outlineLevel="1" x14ac:dyDescent="0.2">
      <c r="A1256" s="31" t="s">
        <v>1947</v>
      </c>
      <c r="B1256" s="38">
        <v>6850</v>
      </c>
      <c r="C1256" s="39" t="s">
        <v>2892</v>
      </c>
      <c r="D1256" s="219"/>
      <c r="E1256" s="40">
        <v>5.79</v>
      </c>
      <c r="F1256" s="40" t="s">
        <v>4209</v>
      </c>
      <c r="G1256" s="166">
        <f t="shared" si="152"/>
        <v>220.02</v>
      </c>
      <c r="H1256" s="166">
        <f t="shared" si="153"/>
        <v>286.02600000000001</v>
      </c>
      <c r="I1256" s="256">
        <f t="shared" si="154"/>
        <v>0</v>
      </c>
    </row>
    <row r="1257" spans="1:9" ht="12" hidden="1" customHeight="1" outlineLevel="1" x14ac:dyDescent="0.2">
      <c r="A1257" s="31" t="s">
        <v>1947</v>
      </c>
      <c r="B1257" s="38">
        <v>6851</v>
      </c>
      <c r="C1257" s="39" t="s">
        <v>2525</v>
      </c>
      <c r="D1257" s="219"/>
      <c r="E1257" s="40">
        <v>5.86</v>
      </c>
      <c r="F1257" s="40" t="s">
        <v>4209</v>
      </c>
      <c r="G1257" s="166">
        <f t="shared" si="152"/>
        <v>222.68</v>
      </c>
      <c r="H1257" s="166">
        <f t="shared" si="153"/>
        <v>289.48400000000004</v>
      </c>
      <c r="I1257" s="256">
        <f t="shared" si="154"/>
        <v>0</v>
      </c>
    </row>
    <row r="1258" spans="1:9" ht="12" hidden="1" customHeight="1" outlineLevel="1" x14ac:dyDescent="0.2">
      <c r="A1258" s="31" t="s">
        <v>1947</v>
      </c>
      <c r="B1258" s="38">
        <v>6852</v>
      </c>
      <c r="C1258" s="39" t="s">
        <v>2893</v>
      </c>
      <c r="D1258" s="219"/>
      <c r="E1258" s="40">
        <v>6.56</v>
      </c>
      <c r="F1258" s="40" t="s">
        <v>4209</v>
      </c>
      <c r="G1258" s="166">
        <f t="shared" si="152"/>
        <v>249.27999999999997</v>
      </c>
      <c r="H1258" s="166">
        <f t="shared" si="153"/>
        <v>324.06399999999996</v>
      </c>
      <c r="I1258" s="256">
        <f t="shared" si="154"/>
        <v>0</v>
      </c>
    </row>
    <row r="1259" spans="1:9" ht="12" hidden="1" customHeight="1" outlineLevel="1" x14ac:dyDescent="0.2">
      <c r="A1259" s="31" t="s">
        <v>1947</v>
      </c>
      <c r="B1259" s="38">
        <v>6855</v>
      </c>
      <c r="C1259" s="39" t="s">
        <v>2894</v>
      </c>
      <c r="D1259" s="219"/>
      <c r="E1259" s="40">
        <v>6.15</v>
      </c>
      <c r="F1259" s="40" t="s">
        <v>4209</v>
      </c>
      <c r="G1259" s="166">
        <f t="shared" si="152"/>
        <v>233.70000000000002</v>
      </c>
      <c r="H1259" s="166">
        <f t="shared" si="153"/>
        <v>303.81000000000006</v>
      </c>
      <c r="I1259" s="256">
        <f t="shared" si="154"/>
        <v>0</v>
      </c>
    </row>
    <row r="1260" spans="1:9" ht="12" hidden="1" customHeight="1" outlineLevel="1" x14ac:dyDescent="0.2">
      <c r="A1260" s="31" t="s">
        <v>1947</v>
      </c>
      <c r="B1260" s="38">
        <v>6853</v>
      </c>
      <c r="C1260" s="39" t="s">
        <v>2895</v>
      </c>
      <c r="D1260" s="219"/>
      <c r="E1260" s="40">
        <v>4.75</v>
      </c>
      <c r="F1260" s="40" t="s">
        <v>4209</v>
      </c>
      <c r="G1260" s="166">
        <f t="shared" si="152"/>
        <v>180.5</v>
      </c>
      <c r="H1260" s="166">
        <f t="shared" si="153"/>
        <v>234.65</v>
      </c>
      <c r="I1260" s="256">
        <f t="shared" si="154"/>
        <v>0</v>
      </c>
    </row>
    <row r="1261" spans="1:9" ht="12" hidden="1" customHeight="1" outlineLevel="1" x14ac:dyDescent="0.2">
      <c r="A1261" s="31" t="s">
        <v>1947</v>
      </c>
      <c r="B1261" s="38">
        <v>6854</v>
      </c>
      <c r="C1261" s="39" t="s">
        <v>2896</v>
      </c>
      <c r="D1261" s="219"/>
      <c r="E1261" s="40">
        <v>3.75</v>
      </c>
      <c r="F1261" s="40" t="s">
        <v>4209</v>
      </c>
      <c r="G1261" s="166">
        <f t="shared" si="152"/>
        <v>142.5</v>
      </c>
      <c r="H1261" s="166">
        <f t="shared" si="153"/>
        <v>185.25</v>
      </c>
      <c r="I1261" s="256">
        <f t="shared" si="154"/>
        <v>0</v>
      </c>
    </row>
    <row r="1262" spans="1:9" ht="12" hidden="1" customHeight="1" outlineLevel="1" x14ac:dyDescent="0.2">
      <c r="A1262" s="31" t="s">
        <v>1947</v>
      </c>
      <c r="B1262" s="38">
        <v>6824</v>
      </c>
      <c r="C1262" s="39" t="s">
        <v>2897</v>
      </c>
      <c r="D1262" s="219"/>
      <c r="E1262" s="40">
        <v>7.35</v>
      </c>
      <c r="F1262" s="40" t="s">
        <v>659</v>
      </c>
      <c r="G1262" s="166">
        <f t="shared" si="152"/>
        <v>279.3</v>
      </c>
      <c r="H1262" s="166">
        <f t="shared" si="153"/>
        <v>363.09000000000003</v>
      </c>
      <c r="I1262" s="256">
        <f t="shared" si="154"/>
        <v>0</v>
      </c>
    </row>
    <row r="1263" spans="1:9" ht="12" hidden="1" customHeight="1" outlineLevel="1" x14ac:dyDescent="0.2">
      <c r="A1263" s="31" t="s">
        <v>1947</v>
      </c>
      <c r="B1263" s="38">
        <v>6825</v>
      </c>
      <c r="C1263" s="39" t="s">
        <v>2898</v>
      </c>
      <c r="D1263" s="219"/>
      <c r="E1263" s="40">
        <v>9.15</v>
      </c>
      <c r="F1263" s="40" t="s">
        <v>659</v>
      </c>
      <c r="G1263" s="166">
        <f t="shared" si="152"/>
        <v>347.7</v>
      </c>
      <c r="H1263" s="166">
        <f t="shared" si="153"/>
        <v>452.01</v>
      </c>
      <c r="I1263" s="256">
        <f t="shared" si="154"/>
        <v>0</v>
      </c>
    </row>
    <row r="1264" spans="1:9" ht="12" hidden="1" customHeight="1" outlineLevel="1" x14ac:dyDescent="0.2">
      <c r="A1264" s="31" t="s">
        <v>1947</v>
      </c>
      <c r="B1264" s="38">
        <v>6826</v>
      </c>
      <c r="C1264" s="39" t="s">
        <v>2899</v>
      </c>
      <c r="D1264" s="219"/>
      <c r="E1264" s="40">
        <v>24</v>
      </c>
      <c r="F1264" s="40" t="s">
        <v>659</v>
      </c>
      <c r="G1264" s="166">
        <f t="shared" si="152"/>
        <v>912</v>
      </c>
      <c r="H1264" s="166">
        <f t="shared" si="153"/>
        <v>1185.6000000000001</v>
      </c>
      <c r="I1264" s="256">
        <f t="shared" si="154"/>
        <v>0</v>
      </c>
    </row>
    <row r="1265" spans="1:9" ht="12" customHeight="1" collapsed="1" x14ac:dyDescent="0.25">
      <c r="A1265" s="125" t="s">
        <v>3164</v>
      </c>
      <c r="B1265" s="129"/>
      <c r="C1265" s="138"/>
      <c r="D1265" s="206"/>
      <c r="E1265" s="180"/>
      <c r="F1265" s="180"/>
    </row>
    <row r="1266" spans="1:9" ht="12" hidden="1" customHeight="1" outlineLevel="1" x14ac:dyDescent="0.2">
      <c r="A1266" s="31" t="s">
        <v>2901</v>
      </c>
      <c r="B1266" s="38"/>
      <c r="C1266" s="39" t="s">
        <v>2526</v>
      </c>
      <c r="D1266" s="219"/>
      <c r="E1266" s="40">
        <v>4.99</v>
      </c>
      <c r="F1266" s="40" t="s">
        <v>659</v>
      </c>
      <c r="G1266" s="166">
        <f t="shared" ref="G1266:G1272" si="155">E1266*$G$1</f>
        <v>189.62</v>
      </c>
      <c r="H1266" s="166">
        <f t="shared" ref="H1266:H1272" si="156">G1266*($H$1+1)</f>
        <v>246.506</v>
      </c>
      <c r="I1266" s="256">
        <f t="shared" ref="I1266:I1272" si="157">D1266*H1266</f>
        <v>0</v>
      </c>
    </row>
    <row r="1267" spans="1:9" ht="12" hidden="1" customHeight="1" outlineLevel="1" x14ac:dyDescent="0.2">
      <c r="A1267" s="31" t="s">
        <v>2901</v>
      </c>
      <c r="B1267" s="38"/>
      <c r="C1267" s="39" t="s">
        <v>2527</v>
      </c>
      <c r="D1267" s="219"/>
      <c r="E1267" s="40">
        <v>5.9</v>
      </c>
      <c r="F1267" s="40" t="s">
        <v>659</v>
      </c>
      <c r="G1267" s="166">
        <f t="shared" si="155"/>
        <v>224.20000000000002</v>
      </c>
      <c r="H1267" s="166">
        <f t="shared" si="156"/>
        <v>291.46000000000004</v>
      </c>
      <c r="I1267" s="256">
        <f t="shared" si="157"/>
        <v>0</v>
      </c>
    </row>
    <row r="1268" spans="1:9" ht="12" hidden="1" customHeight="1" outlineLevel="1" x14ac:dyDescent="0.2">
      <c r="A1268" s="31" t="s">
        <v>2901</v>
      </c>
      <c r="B1268" s="38"/>
      <c r="C1268" s="39" t="s">
        <v>3166</v>
      </c>
      <c r="D1268" s="219"/>
      <c r="E1268" s="40">
        <v>3.78</v>
      </c>
      <c r="F1268" s="40" t="s">
        <v>659</v>
      </c>
      <c r="G1268" s="166">
        <f t="shared" si="155"/>
        <v>143.63999999999999</v>
      </c>
      <c r="H1268" s="166">
        <f t="shared" si="156"/>
        <v>186.732</v>
      </c>
      <c r="I1268" s="256">
        <f t="shared" si="157"/>
        <v>0</v>
      </c>
    </row>
    <row r="1269" spans="1:9" ht="12" hidden="1" customHeight="1" outlineLevel="1" x14ac:dyDescent="0.2">
      <c r="A1269" s="31" t="s">
        <v>2901</v>
      </c>
      <c r="B1269" s="38"/>
      <c r="C1269" s="39" t="s">
        <v>3167</v>
      </c>
      <c r="D1269" s="219"/>
      <c r="E1269" s="40">
        <v>5.26</v>
      </c>
      <c r="F1269" s="40" t="s">
        <v>659</v>
      </c>
      <c r="G1269" s="166">
        <f t="shared" si="155"/>
        <v>199.88</v>
      </c>
      <c r="H1269" s="166">
        <f t="shared" si="156"/>
        <v>259.84399999999999</v>
      </c>
      <c r="I1269" s="256">
        <f t="shared" si="157"/>
        <v>0</v>
      </c>
    </row>
    <row r="1270" spans="1:9" ht="12" hidden="1" customHeight="1" outlineLevel="1" x14ac:dyDescent="0.2">
      <c r="A1270" s="31" t="s">
        <v>2901</v>
      </c>
      <c r="B1270" s="38"/>
      <c r="C1270" s="39" t="s">
        <v>1948</v>
      </c>
      <c r="D1270" s="219"/>
      <c r="E1270" s="40">
        <v>3.2</v>
      </c>
      <c r="F1270" s="40" t="s">
        <v>659</v>
      </c>
      <c r="G1270" s="166">
        <f t="shared" si="155"/>
        <v>121.60000000000001</v>
      </c>
      <c r="H1270" s="166">
        <f t="shared" si="156"/>
        <v>158.08000000000001</v>
      </c>
      <c r="I1270" s="256">
        <f t="shared" si="157"/>
        <v>0</v>
      </c>
    </row>
    <row r="1271" spans="1:9" ht="12" hidden="1" customHeight="1" outlineLevel="1" x14ac:dyDescent="0.2">
      <c r="A1271" s="31" t="s">
        <v>2901</v>
      </c>
      <c r="B1271" s="38"/>
      <c r="C1271" s="39" t="s">
        <v>2093</v>
      </c>
      <c r="D1271" s="219"/>
      <c r="E1271" s="40">
        <v>3.3</v>
      </c>
      <c r="F1271" s="40" t="s">
        <v>659</v>
      </c>
      <c r="G1271" s="166">
        <f t="shared" si="155"/>
        <v>125.39999999999999</v>
      </c>
      <c r="H1271" s="166">
        <f t="shared" si="156"/>
        <v>163.01999999999998</v>
      </c>
      <c r="I1271" s="256">
        <f t="shared" si="157"/>
        <v>0</v>
      </c>
    </row>
    <row r="1272" spans="1:9" ht="12" hidden="1" customHeight="1" outlineLevel="1" x14ac:dyDescent="0.2">
      <c r="A1272" s="31" t="s">
        <v>2901</v>
      </c>
      <c r="B1272" s="38" t="s">
        <v>3733</v>
      </c>
      <c r="C1272" s="39" t="s">
        <v>3734</v>
      </c>
      <c r="D1272" s="219"/>
      <c r="E1272" s="40">
        <v>19</v>
      </c>
      <c r="F1272" s="40" t="s">
        <v>659</v>
      </c>
      <c r="G1272" s="166">
        <f t="shared" si="155"/>
        <v>722</v>
      </c>
      <c r="H1272" s="166">
        <f t="shared" si="156"/>
        <v>938.6</v>
      </c>
      <c r="I1272" s="256">
        <f t="shared" si="157"/>
        <v>0</v>
      </c>
    </row>
    <row r="1273" spans="1:9" ht="12" customHeight="1" collapsed="1" x14ac:dyDescent="0.25">
      <c r="A1273" s="157" t="s">
        <v>3986</v>
      </c>
      <c r="B1273" s="158"/>
      <c r="C1273" s="159"/>
      <c r="D1273" s="243"/>
      <c r="E1273" s="189"/>
      <c r="F1273" s="189"/>
    </row>
    <row r="1274" spans="1:9" ht="12" hidden="1" customHeight="1" outlineLevel="1" x14ac:dyDescent="0.2">
      <c r="A1274" s="33" t="s">
        <v>2908</v>
      </c>
      <c r="B1274" s="51" t="s">
        <v>3988</v>
      </c>
      <c r="C1274" s="62" t="s">
        <v>3989</v>
      </c>
      <c r="D1274" s="229"/>
      <c r="E1274" s="53">
        <v>9.0399999999999991</v>
      </c>
      <c r="F1274" s="53" t="s">
        <v>659</v>
      </c>
      <c r="G1274" s="166">
        <f t="shared" ref="G1274:G1311" si="158">E1274*$G$1</f>
        <v>343.52</v>
      </c>
      <c r="H1274" s="166">
        <f t="shared" ref="H1274:H1311" si="159">G1274*($H$1+1)</f>
        <v>446.57599999999996</v>
      </c>
      <c r="I1274" s="256">
        <f t="shared" ref="I1274:I1311" si="160">D1274*H1274</f>
        <v>0</v>
      </c>
    </row>
    <row r="1275" spans="1:9" ht="12" hidden="1" customHeight="1" outlineLevel="1" x14ac:dyDescent="0.2">
      <c r="A1275" s="31" t="s">
        <v>2908</v>
      </c>
      <c r="B1275" s="38" t="s">
        <v>3990</v>
      </c>
      <c r="C1275" s="39" t="s">
        <v>3991</v>
      </c>
      <c r="D1275" s="219"/>
      <c r="E1275" s="40">
        <v>14</v>
      </c>
      <c r="F1275" s="40" t="s">
        <v>659</v>
      </c>
      <c r="G1275" s="166">
        <f t="shared" si="158"/>
        <v>532</v>
      </c>
      <c r="H1275" s="166">
        <f t="shared" si="159"/>
        <v>691.6</v>
      </c>
      <c r="I1275" s="256">
        <f t="shared" si="160"/>
        <v>0</v>
      </c>
    </row>
    <row r="1276" spans="1:9" ht="12" hidden="1" customHeight="1" outlineLevel="1" x14ac:dyDescent="0.2">
      <c r="A1276" s="31" t="s">
        <v>2908</v>
      </c>
      <c r="B1276" s="38" t="s">
        <v>3992</v>
      </c>
      <c r="C1276" s="39" t="s">
        <v>3993</v>
      </c>
      <c r="D1276" s="219"/>
      <c r="E1276" s="40">
        <v>12.4</v>
      </c>
      <c r="F1276" s="40" t="s">
        <v>659</v>
      </c>
      <c r="G1276" s="166">
        <f t="shared" si="158"/>
        <v>471.2</v>
      </c>
      <c r="H1276" s="166">
        <f t="shared" si="159"/>
        <v>612.56000000000006</v>
      </c>
      <c r="I1276" s="256">
        <f t="shared" si="160"/>
        <v>0</v>
      </c>
    </row>
    <row r="1277" spans="1:9" ht="12" hidden="1" customHeight="1" outlineLevel="1" x14ac:dyDescent="0.2">
      <c r="A1277" s="31" t="s">
        <v>2908</v>
      </c>
      <c r="B1277" s="38" t="s">
        <v>3994</v>
      </c>
      <c r="C1277" s="39" t="s">
        <v>2528</v>
      </c>
      <c r="D1277" s="219"/>
      <c r="E1277" s="40">
        <v>3.1</v>
      </c>
      <c r="F1277" s="40" t="s">
        <v>659</v>
      </c>
      <c r="G1277" s="166">
        <f t="shared" si="158"/>
        <v>117.8</v>
      </c>
      <c r="H1277" s="166">
        <f t="shared" si="159"/>
        <v>153.14000000000001</v>
      </c>
      <c r="I1277" s="256">
        <f t="shared" si="160"/>
        <v>0</v>
      </c>
    </row>
    <row r="1278" spans="1:9" ht="12" hidden="1" customHeight="1" outlineLevel="1" x14ac:dyDescent="0.2">
      <c r="A1278" s="31" t="s">
        <v>2908</v>
      </c>
      <c r="B1278" s="38" t="s">
        <v>3995</v>
      </c>
      <c r="C1278" s="39" t="s">
        <v>2529</v>
      </c>
      <c r="D1278" s="219"/>
      <c r="E1278" s="40">
        <v>3.1</v>
      </c>
      <c r="F1278" s="40" t="s">
        <v>659</v>
      </c>
      <c r="G1278" s="166">
        <f t="shared" si="158"/>
        <v>117.8</v>
      </c>
      <c r="H1278" s="166">
        <f t="shared" si="159"/>
        <v>153.14000000000001</v>
      </c>
      <c r="I1278" s="256">
        <f t="shared" si="160"/>
        <v>0</v>
      </c>
    </row>
    <row r="1279" spans="1:9" ht="12" hidden="1" customHeight="1" outlineLevel="1" x14ac:dyDescent="0.2">
      <c r="A1279" s="31" t="s">
        <v>2908</v>
      </c>
      <c r="B1279" s="38" t="s">
        <v>3996</v>
      </c>
      <c r="C1279" s="39" t="s">
        <v>2530</v>
      </c>
      <c r="D1279" s="219"/>
      <c r="E1279" s="40">
        <v>3.1</v>
      </c>
      <c r="F1279" s="40" t="s">
        <v>659</v>
      </c>
      <c r="G1279" s="166">
        <f t="shared" si="158"/>
        <v>117.8</v>
      </c>
      <c r="H1279" s="166">
        <f t="shared" si="159"/>
        <v>153.14000000000001</v>
      </c>
      <c r="I1279" s="256">
        <f t="shared" si="160"/>
        <v>0</v>
      </c>
    </row>
    <row r="1280" spans="1:9" ht="12" hidden="1" customHeight="1" outlineLevel="1" x14ac:dyDescent="0.2">
      <c r="A1280" s="31" t="s">
        <v>2908</v>
      </c>
      <c r="B1280" s="38" t="s">
        <v>3997</v>
      </c>
      <c r="C1280" s="39" t="s">
        <v>2531</v>
      </c>
      <c r="D1280" s="219"/>
      <c r="E1280" s="40">
        <v>3.1</v>
      </c>
      <c r="F1280" s="40" t="s">
        <v>659</v>
      </c>
      <c r="G1280" s="166">
        <f t="shared" si="158"/>
        <v>117.8</v>
      </c>
      <c r="H1280" s="166">
        <f t="shared" si="159"/>
        <v>153.14000000000001</v>
      </c>
      <c r="I1280" s="256">
        <f t="shared" si="160"/>
        <v>0</v>
      </c>
    </row>
    <row r="1281" spans="1:9" ht="12" hidden="1" customHeight="1" outlineLevel="1" x14ac:dyDescent="0.2">
      <c r="A1281" s="31" t="s">
        <v>2908</v>
      </c>
      <c r="B1281" s="38" t="s">
        <v>3998</v>
      </c>
      <c r="C1281" s="39" t="s">
        <v>3999</v>
      </c>
      <c r="D1281" s="219"/>
      <c r="E1281" s="40">
        <v>2.8</v>
      </c>
      <c r="F1281" s="40" t="s">
        <v>4209</v>
      </c>
      <c r="G1281" s="166">
        <f t="shared" si="158"/>
        <v>106.39999999999999</v>
      </c>
      <c r="H1281" s="166">
        <f t="shared" si="159"/>
        <v>138.32</v>
      </c>
      <c r="I1281" s="256">
        <f t="shared" si="160"/>
        <v>0</v>
      </c>
    </row>
    <row r="1282" spans="1:9" ht="12" hidden="1" customHeight="1" outlineLevel="1" x14ac:dyDescent="0.2">
      <c r="A1282" s="33" t="s">
        <v>3165</v>
      </c>
      <c r="B1282" s="51" t="s">
        <v>4001</v>
      </c>
      <c r="C1282" s="62" t="s">
        <v>4002</v>
      </c>
      <c r="D1282" s="229"/>
      <c r="E1282" s="53">
        <v>26</v>
      </c>
      <c r="F1282" s="53" t="s">
        <v>659</v>
      </c>
      <c r="G1282" s="166">
        <f t="shared" si="158"/>
        <v>988</v>
      </c>
      <c r="H1282" s="166">
        <f t="shared" si="159"/>
        <v>1284.4000000000001</v>
      </c>
      <c r="I1282" s="256">
        <f t="shared" si="160"/>
        <v>0</v>
      </c>
    </row>
    <row r="1283" spans="1:9" ht="12" hidden="1" customHeight="1" outlineLevel="1" x14ac:dyDescent="0.2">
      <c r="A1283" s="31" t="s">
        <v>3165</v>
      </c>
      <c r="B1283" s="38" t="s">
        <v>4003</v>
      </c>
      <c r="C1283" s="39" t="s">
        <v>4004</v>
      </c>
      <c r="D1283" s="219"/>
      <c r="E1283" s="40">
        <v>14</v>
      </c>
      <c r="F1283" s="40" t="s">
        <v>659</v>
      </c>
      <c r="G1283" s="166">
        <f t="shared" si="158"/>
        <v>532</v>
      </c>
      <c r="H1283" s="166">
        <f t="shared" si="159"/>
        <v>691.6</v>
      </c>
      <c r="I1283" s="256">
        <f t="shared" si="160"/>
        <v>0</v>
      </c>
    </row>
    <row r="1284" spans="1:9" ht="12" hidden="1" customHeight="1" outlineLevel="1" x14ac:dyDescent="0.2">
      <c r="A1284" s="31" t="s">
        <v>3165</v>
      </c>
      <c r="B1284" s="38" t="s">
        <v>4005</v>
      </c>
      <c r="C1284" s="39" t="s">
        <v>2532</v>
      </c>
      <c r="D1284" s="219"/>
      <c r="E1284" s="40">
        <v>16.399999999999999</v>
      </c>
      <c r="F1284" s="40" t="s">
        <v>659</v>
      </c>
      <c r="G1284" s="166">
        <f t="shared" si="158"/>
        <v>623.19999999999993</v>
      </c>
      <c r="H1284" s="166">
        <f t="shared" si="159"/>
        <v>810.16</v>
      </c>
      <c r="I1284" s="256">
        <f t="shared" si="160"/>
        <v>0</v>
      </c>
    </row>
    <row r="1285" spans="1:9" ht="12" hidden="1" customHeight="1" outlineLevel="1" x14ac:dyDescent="0.2">
      <c r="A1285" s="31" t="s">
        <v>3165</v>
      </c>
      <c r="B1285" s="38" t="s">
        <v>4006</v>
      </c>
      <c r="C1285" s="39" t="s">
        <v>2533</v>
      </c>
      <c r="D1285" s="219"/>
      <c r="E1285" s="40">
        <v>16.399999999999999</v>
      </c>
      <c r="F1285" s="40" t="s">
        <v>659</v>
      </c>
      <c r="G1285" s="166">
        <f t="shared" si="158"/>
        <v>623.19999999999993</v>
      </c>
      <c r="H1285" s="166">
        <f t="shared" si="159"/>
        <v>810.16</v>
      </c>
      <c r="I1285" s="256">
        <f t="shared" si="160"/>
        <v>0</v>
      </c>
    </row>
    <row r="1286" spans="1:9" ht="12" hidden="1" customHeight="1" outlineLevel="1" x14ac:dyDescent="0.2">
      <c r="A1286" s="31" t="s">
        <v>3165</v>
      </c>
      <c r="B1286" s="38" t="s">
        <v>4007</v>
      </c>
      <c r="C1286" s="39" t="s">
        <v>2534</v>
      </c>
      <c r="D1286" s="219"/>
      <c r="E1286" s="40">
        <v>16.399999999999999</v>
      </c>
      <c r="F1286" s="40" t="s">
        <v>659</v>
      </c>
      <c r="G1286" s="166">
        <f t="shared" si="158"/>
        <v>623.19999999999993</v>
      </c>
      <c r="H1286" s="166">
        <f t="shared" si="159"/>
        <v>810.16</v>
      </c>
      <c r="I1286" s="256">
        <f t="shared" si="160"/>
        <v>0</v>
      </c>
    </row>
    <row r="1287" spans="1:9" ht="12" hidden="1" customHeight="1" outlineLevel="1" x14ac:dyDescent="0.2">
      <c r="A1287" s="31" t="s">
        <v>3165</v>
      </c>
      <c r="B1287" s="38" t="s">
        <v>4008</v>
      </c>
      <c r="C1287" s="39" t="s">
        <v>2535</v>
      </c>
      <c r="D1287" s="219"/>
      <c r="E1287" s="40">
        <v>16.399999999999999</v>
      </c>
      <c r="F1287" s="40" t="s">
        <v>659</v>
      </c>
      <c r="G1287" s="166">
        <f t="shared" si="158"/>
        <v>623.19999999999993</v>
      </c>
      <c r="H1287" s="166">
        <f t="shared" si="159"/>
        <v>810.16</v>
      </c>
      <c r="I1287" s="256">
        <f t="shared" si="160"/>
        <v>0</v>
      </c>
    </row>
    <row r="1288" spans="1:9" ht="12" hidden="1" customHeight="1" outlineLevel="1" x14ac:dyDescent="0.2">
      <c r="A1288" s="31" t="s">
        <v>3987</v>
      </c>
      <c r="B1288" s="57" t="s">
        <v>2094</v>
      </c>
      <c r="C1288" s="58" t="s">
        <v>2095</v>
      </c>
      <c r="D1288" s="224"/>
      <c r="E1288" s="56">
        <v>29.85</v>
      </c>
      <c r="F1288" s="69" t="s">
        <v>659</v>
      </c>
      <c r="G1288" s="166">
        <f t="shared" si="158"/>
        <v>1134.3</v>
      </c>
      <c r="H1288" s="166">
        <f t="shared" si="159"/>
        <v>1474.59</v>
      </c>
      <c r="I1288" s="256">
        <f t="shared" si="160"/>
        <v>0</v>
      </c>
    </row>
    <row r="1289" spans="1:9" ht="12" hidden="1" customHeight="1" outlineLevel="1" x14ac:dyDescent="0.2">
      <c r="A1289" s="31" t="s">
        <v>3987</v>
      </c>
      <c r="B1289" s="57" t="s">
        <v>2096</v>
      </c>
      <c r="C1289" s="58" t="s">
        <v>2097</v>
      </c>
      <c r="D1289" s="224"/>
      <c r="E1289" s="56">
        <v>18.55</v>
      </c>
      <c r="F1289" s="69" t="s">
        <v>659</v>
      </c>
      <c r="G1289" s="166">
        <f t="shared" si="158"/>
        <v>704.9</v>
      </c>
      <c r="H1289" s="166">
        <f t="shared" si="159"/>
        <v>916.37</v>
      </c>
      <c r="I1289" s="256">
        <f t="shared" si="160"/>
        <v>0</v>
      </c>
    </row>
    <row r="1290" spans="1:9" ht="12" hidden="1" customHeight="1" outlineLevel="1" x14ac:dyDescent="0.2">
      <c r="A1290" s="31" t="s">
        <v>3987</v>
      </c>
      <c r="B1290" s="57" t="s">
        <v>2098</v>
      </c>
      <c r="C1290" s="58" t="s">
        <v>2099</v>
      </c>
      <c r="D1290" s="224"/>
      <c r="E1290" s="56">
        <v>18.5</v>
      </c>
      <c r="F1290" s="69" t="s">
        <v>659</v>
      </c>
      <c r="G1290" s="166">
        <f t="shared" si="158"/>
        <v>703</v>
      </c>
      <c r="H1290" s="166">
        <f t="shared" si="159"/>
        <v>913.9</v>
      </c>
      <c r="I1290" s="256">
        <f t="shared" si="160"/>
        <v>0</v>
      </c>
    </row>
    <row r="1291" spans="1:9" ht="12" hidden="1" customHeight="1" outlineLevel="1" x14ac:dyDescent="0.2">
      <c r="A1291" s="31" t="s">
        <v>3987</v>
      </c>
      <c r="B1291" s="57" t="s">
        <v>2100</v>
      </c>
      <c r="C1291" s="58" t="s">
        <v>2101</v>
      </c>
      <c r="D1291" s="224"/>
      <c r="E1291" s="56">
        <v>18.5</v>
      </c>
      <c r="F1291" s="69" t="s">
        <v>659</v>
      </c>
      <c r="G1291" s="166">
        <f t="shared" si="158"/>
        <v>703</v>
      </c>
      <c r="H1291" s="166">
        <f t="shared" si="159"/>
        <v>913.9</v>
      </c>
      <c r="I1291" s="256">
        <f t="shared" si="160"/>
        <v>0</v>
      </c>
    </row>
    <row r="1292" spans="1:9" ht="12" hidden="1" customHeight="1" outlineLevel="1" x14ac:dyDescent="0.2">
      <c r="A1292" s="31" t="s">
        <v>3987</v>
      </c>
      <c r="B1292" s="57" t="s">
        <v>2102</v>
      </c>
      <c r="C1292" s="58" t="s">
        <v>2103</v>
      </c>
      <c r="D1292" s="224"/>
      <c r="E1292" s="56">
        <v>18.5</v>
      </c>
      <c r="F1292" s="69" t="s">
        <v>659</v>
      </c>
      <c r="G1292" s="166">
        <f t="shared" si="158"/>
        <v>703</v>
      </c>
      <c r="H1292" s="166">
        <f t="shared" si="159"/>
        <v>913.9</v>
      </c>
      <c r="I1292" s="256">
        <f t="shared" si="160"/>
        <v>0</v>
      </c>
    </row>
    <row r="1293" spans="1:9" ht="12" hidden="1" customHeight="1" outlineLevel="1" x14ac:dyDescent="0.2">
      <c r="A1293" s="31" t="s">
        <v>3987</v>
      </c>
      <c r="B1293" s="57" t="s">
        <v>2104</v>
      </c>
      <c r="C1293" s="58" t="s">
        <v>2105</v>
      </c>
      <c r="D1293" s="224"/>
      <c r="E1293" s="56">
        <v>18.5</v>
      </c>
      <c r="F1293" s="69" t="s">
        <v>659</v>
      </c>
      <c r="G1293" s="166">
        <f t="shared" si="158"/>
        <v>703</v>
      </c>
      <c r="H1293" s="166">
        <f t="shared" si="159"/>
        <v>913.9</v>
      </c>
      <c r="I1293" s="256">
        <f t="shared" si="160"/>
        <v>0</v>
      </c>
    </row>
    <row r="1294" spans="1:9" ht="12" hidden="1" customHeight="1" outlineLevel="1" x14ac:dyDescent="0.2">
      <c r="A1294" s="31" t="s">
        <v>4000</v>
      </c>
      <c r="B1294" s="38" t="s">
        <v>1704</v>
      </c>
      <c r="C1294" s="169" t="s">
        <v>2106</v>
      </c>
      <c r="D1294" s="219"/>
      <c r="E1294" s="40">
        <v>22.6</v>
      </c>
      <c r="F1294" s="40" t="s">
        <v>659</v>
      </c>
      <c r="G1294" s="166">
        <f t="shared" si="158"/>
        <v>858.80000000000007</v>
      </c>
      <c r="H1294" s="166">
        <f t="shared" si="159"/>
        <v>1116.44</v>
      </c>
      <c r="I1294" s="256">
        <f t="shared" si="160"/>
        <v>0</v>
      </c>
    </row>
    <row r="1295" spans="1:9" ht="12" hidden="1" customHeight="1" outlineLevel="1" x14ac:dyDescent="0.2">
      <c r="A1295" s="31" t="s">
        <v>4000</v>
      </c>
      <c r="B1295" s="38" t="s">
        <v>1705</v>
      </c>
      <c r="C1295" s="169" t="s">
        <v>2107</v>
      </c>
      <c r="D1295" s="219"/>
      <c r="E1295" s="40">
        <v>23.65</v>
      </c>
      <c r="F1295" s="40" t="s">
        <v>659</v>
      </c>
      <c r="G1295" s="166">
        <f t="shared" si="158"/>
        <v>898.69999999999993</v>
      </c>
      <c r="H1295" s="166">
        <f t="shared" si="159"/>
        <v>1168.31</v>
      </c>
      <c r="I1295" s="256">
        <f t="shared" si="160"/>
        <v>0</v>
      </c>
    </row>
    <row r="1296" spans="1:9" ht="12" hidden="1" customHeight="1" outlineLevel="1" x14ac:dyDescent="0.2">
      <c r="A1296" s="31" t="s">
        <v>4000</v>
      </c>
      <c r="B1296" s="38" t="s">
        <v>1706</v>
      </c>
      <c r="C1296" s="169" t="s">
        <v>2536</v>
      </c>
      <c r="D1296" s="219"/>
      <c r="E1296" s="40">
        <v>16.899999999999999</v>
      </c>
      <c r="F1296" s="40" t="s">
        <v>659</v>
      </c>
      <c r="G1296" s="166">
        <f t="shared" si="158"/>
        <v>642.19999999999993</v>
      </c>
      <c r="H1296" s="166">
        <f t="shared" si="159"/>
        <v>834.8599999999999</v>
      </c>
      <c r="I1296" s="256">
        <f t="shared" si="160"/>
        <v>0</v>
      </c>
    </row>
    <row r="1297" spans="1:9" ht="12" hidden="1" customHeight="1" outlineLevel="1" x14ac:dyDescent="0.2">
      <c r="A1297" s="31" t="s">
        <v>4000</v>
      </c>
      <c r="B1297" s="38" t="s">
        <v>1707</v>
      </c>
      <c r="C1297" s="169" t="s">
        <v>2537</v>
      </c>
      <c r="D1297" s="219"/>
      <c r="E1297" s="40">
        <v>16.899999999999999</v>
      </c>
      <c r="F1297" s="40" t="s">
        <v>659</v>
      </c>
      <c r="G1297" s="166">
        <f t="shared" si="158"/>
        <v>642.19999999999993</v>
      </c>
      <c r="H1297" s="166">
        <f t="shared" si="159"/>
        <v>834.8599999999999</v>
      </c>
      <c r="I1297" s="256">
        <f t="shared" si="160"/>
        <v>0</v>
      </c>
    </row>
    <row r="1298" spans="1:9" ht="12" hidden="1" customHeight="1" outlineLevel="1" x14ac:dyDescent="0.2">
      <c r="A1298" s="31" t="s">
        <v>4000</v>
      </c>
      <c r="B1298" s="38" t="s">
        <v>1708</v>
      </c>
      <c r="C1298" s="169" t="s">
        <v>2538</v>
      </c>
      <c r="D1298" s="219"/>
      <c r="E1298" s="40">
        <v>16.899999999999999</v>
      </c>
      <c r="F1298" s="40" t="s">
        <v>659</v>
      </c>
      <c r="G1298" s="166">
        <f t="shared" si="158"/>
        <v>642.19999999999993</v>
      </c>
      <c r="H1298" s="166">
        <f t="shared" si="159"/>
        <v>834.8599999999999</v>
      </c>
      <c r="I1298" s="256">
        <f t="shared" si="160"/>
        <v>0</v>
      </c>
    </row>
    <row r="1299" spans="1:9" ht="12" hidden="1" customHeight="1" outlineLevel="1" x14ac:dyDescent="0.2">
      <c r="A1299" s="31" t="s">
        <v>4000</v>
      </c>
      <c r="B1299" s="38" t="s">
        <v>1709</v>
      </c>
      <c r="C1299" s="169" t="s">
        <v>2539</v>
      </c>
      <c r="D1299" s="219"/>
      <c r="E1299" s="40">
        <v>16.899999999999999</v>
      </c>
      <c r="F1299" s="40" t="s">
        <v>659</v>
      </c>
      <c r="G1299" s="166">
        <f t="shared" si="158"/>
        <v>642.19999999999993</v>
      </c>
      <c r="H1299" s="166">
        <f t="shared" si="159"/>
        <v>834.8599999999999</v>
      </c>
      <c r="I1299" s="256">
        <f t="shared" si="160"/>
        <v>0</v>
      </c>
    </row>
    <row r="1300" spans="1:9" ht="12" hidden="1" customHeight="1" outlineLevel="1" x14ac:dyDescent="0.2">
      <c r="A1300" s="33" t="s">
        <v>4009</v>
      </c>
      <c r="B1300" s="57" t="s">
        <v>2108</v>
      </c>
      <c r="C1300" s="58" t="s">
        <v>2109</v>
      </c>
      <c r="D1300" s="224"/>
      <c r="E1300" s="40">
        <v>21.5</v>
      </c>
      <c r="F1300" s="69" t="s">
        <v>659</v>
      </c>
      <c r="G1300" s="166">
        <f t="shared" si="158"/>
        <v>817</v>
      </c>
      <c r="H1300" s="166">
        <f t="shared" si="159"/>
        <v>1062.1000000000001</v>
      </c>
      <c r="I1300" s="256">
        <f t="shared" si="160"/>
        <v>0</v>
      </c>
    </row>
    <row r="1301" spans="1:9" ht="12" hidden="1" customHeight="1" outlineLevel="1" x14ac:dyDescent="0.2">
      <c r="A1301" s="33" t="s">
        <v>4009</v>
      </c>
      <c r="B1301" s="57" t="s">
        <v>2110</v>
      </c>
      <c r="C1301" s="171" t="s">
        <v>2111</v>
      </c>
      <c r="D1301" s="122"/>
      <c r="E1301" s="40">
        <v>29.5</v>
      </c>
      <c r="F1301" s="69" t="s">
        <v>659</v>
      </c>
      <c r="G1301" s="166">
        <f t="shared" si="158"/>
        <v>1121</v>
      </c>
      <c r="H1301" s="166">
        <f t="shared" si="159"/>
        <v>1457.3</v>
      </c>
      <c r="I1301" s="256">
        <f t="shared" si="160"/>
        <v>0</v>
      </c>
    </row>
    <row r="1302" spans="1:9" ht="12" hidden="1" customHeight="1" outlineLevel="1" x14ac:dyDescent="0.2">
      <c r="A1302" s="33" t="s">
        <v>4009</v>
      </c>
      <c r="B1302" s="57" t="s">
        <v>2112</v>
      </c>
      <c r="C1302" s="58" t="s">
        <v>2113</v>
      </c>
      <c r="D1302" s="224"/>
      <c r="E1302" s="56">
        <v>18.600000000000001</v>
      </c>
      <c r="F1302" s="69" t="s">
        <v>659</v>
      </c>
      <c r="G1302" s="166">
        <f t="shared" si="158"/>
        <v>706.80000000000007</v>
      </c>
      <c r="H1302" s="166">
        <f t="shared" si="159"/>
        <v>918.84000000000015</v>
      </c>
      <c r="I1302" s="256">
        <f t="shared" si="160"/>
        <v>0</v>
      </c>
    </row>
    <row r="1303" spans="1:9" ht="12" hidden="1" customHeight="1" outlineLevel="1" x14ac:dyDescent="0.2">
      <c r="A1303" s="33" t="s">
        <v>4009</v>
      </c>
      <c r="B1303" s="57" t="s">
        <v>2114</v>
      </c>
      <c r="C1303" s="171" t="s">
        <v>2115</v>
      </c>
      <c r="D1303" s="122"/>
      <c r="E1303" s="56">
        <v>18.5</v>
      </c>
      <c r="F1303" s="69" t="s">
        <v>659</v>
      </c>
      <c r="G1303" s="166">
        <f t="shared" si="158"/>
        <v>703</v>
      </c>
      <c r="H1303" s="166">
        <f t="shared" si="159"/>
        <v>913.9</v>
      </c>
      <c r="I1303" s="256">
        <f t="shared" si="160"/>
        <v>0</v>
      </c>
    </row>
    <row r="1304" spans="1:9" ht="12" hidden="1" customHeight="1" outlineLevel="1" x14ac:dyDescent="0.2">
      <c r="A1304" s="33" t="s">
        <v>4009</v>
      </c>
      <c r="B1304" s="122" t="s">
        <v>2116</v>
      </c>
      <c r="C1304" s="171" t="s">
        <v>2117</v>
      </c>
      <c r="D1304" s="122"/>
      <c r="E1304" s="56">
        <v>18.5</v>
      </c>
      <c r="F1304" s="69" t="s">
        <v>659</v>
      </c>
      <c r="G1304" s="166">
        <f t="shared" si="158"/>
        <v>703</v>
      </c>
      <c r="H1304" s="166">
        <f t="shared" si="159"/>
        <v>913.9</v>
      </c>
      <c r="I1304" s="256">
        <f t="shared" si="160"/>
        <v>0</v>
      </c>
    </row>
    <row r="1305" spans="1:9" ht="12" hidden="1" customHeight="1" outlineLevel="1" x14ac:dyDescent="0.2">
      <c r="A1305" s="33" t="s">
        <v>4009</v>
      </c>
      <c r="B1305" s="122" t="s">
        <v>2118</v>
      </c>
      <c r="C1305" s="171" t="s">
        <v>2119</v>
      </c>
      <c r="D1305" s="122"/>
      <c r="E1305" s="56">
        <v>18.5</v>
      </c>
      <c r="F1305" s="69" t="s">
        <v>659</v>
      </c>
      <c r="G1305" s="166">
        <f t="shared" si="158"/>
        <v>703</v>
      </c>
      <c r="H1305" s="166">
        <f t="shared" si="159"/>
        <v>913.9</v>
      </c>
      <c r="I1305" s="256">
        <f t="shared" si="160"/>
        <v>0</v>
      </c>
    </row>
    <row r="1306" spans="1:9" ht="12" hidden="1" customHeight="1" outlineLevel="1" x14ac:dyDescent="0.2">
      <c r="A1306" s="33" t="s">
        <v>1710</v>
      </c>
      <c r="B1306" s="51" t="s">
        <v>1711</v>
      </c>
      <c r="C1306" s="188" t="s">
        <v>169</v>
      </c>
      <c r="D1306" s="229"/>
      <c r="E1306" s="53">
        <v>19</v>
      </c>
      <c r="F1306" s="53" t="s">
        <v>659</v>
      </c>
      <c r="G1306" s="166">
        <f t="shared" si="158"/>
        <v>722</v>
      </c>
      <c r="H1306" s="166">
        <f t="shared" si="159"/>
        <v>938.6</v>
      </c>
      <c r="I1306" s="256">
        <f t="shared" si="160"/>
        <v>0</v>
      </c>
    </row>
    <row r="1307" spans="1:9" ht="12" hidden="1" customHeight="1" outlineLevel="1" x14ac:dyDescent="0.2">
      <c r="A1307" s="31" t="s">
        <v>1710</v>
      </c>
      <c r="B1307" s="38" t="s">
        <v>1712</v>
      </c>
      <c r="C1307" s="169" t="s">
        <v>170</v>
      </c>
      <c r="D1307" s="219"/>
      <c r="E1307" s="40">
        <v>19</v>
      </c>
      <c r="F1307" s="40" t="s">
        <v>659</v>
      </c>
      <c r="G1307" s="166">
        <f t="shared" si="158"/>
        <v>722</v>
      </c>
      <c r="H1307" s="166">
        <f t="shared" si="159"/>
        <v>938.6</v>
      </c>
      <c r="I1307" s="256">
        <f t="shared" si="160"/>
        <v>0</v>
      </c>
    </row>
    <row r="1308" spans="1:9" ht="12" hidden="1" customHeight="1" outlineLevel="1" x14ac:dyDescent="0.2">
      <c r="A1308" s="31" t="s">
        <v>1710</v>
      </c>
      <c r="B1308" s="38" t="s">
        <v>1713</v>
      </c>
      <c r="C1308" s="39" t="s">
        <v>171</v>
      </c>
      <c r="D1308" s="219"/>
      <c r="E1308" s="40">
        <v>19</v>
      </c>
      <c r="F1308" s="40" t="s">
        <v>659</v>
      </c>
      <c r="G1308" s="166">
        <f t="shared" si="158"/>
        <v>722</v>
      </c>
      <c r="H1308" s="166">
        <f t="shared" si="159"/>
        <v>938.6</v>
      </c>
      <c r="I1308" s="256">
        <f t="shared" si="160"/>
        <v>0</v>
      </c>
    </row>
    <row r="1309" spans="1:9" ht="12" hidden="1" customHeight="1" outlineLevel="1" x14ac:dyDescent="0.2">
      <c r="A1309" s="31" t="s">
        <v>1710</v>
      </c>
      <c r="B1309" s="38" t="s">
        <v>1714</v>
      </c>
      <c r="C1309" s="39" t="s">
        <v>1715</v>
      </c>
      <c r="D1309" s="219"/>
      <c r="E1309" s="40">
        <v>0.04</v>
      </c>
      <c r="F1309" s="40" t="s">
        <v>659</v>
      </c>
      <c r="G1309" s="166">
        <f t="shared" si="158"/>
        <v>1.52</v>
      </c>
      <c r="H1309" s="166">
        <f t="shared" si="159"/>
        <v>1.9760000000000002</v>
      </c>
      <c r="I1309" s="256">
        <f t="shared" si="160"/>
        <v>0</v>
      </c>
    </row>
    <row r="1310" spans="1:9" ht="12" hidden="1" customHeight="1" outlineLevel="1" x14ac:dyDescent="0.2">
      <c r="A1310" s="31" t="s">
        <v>1710</v>
      </c>
      <c r="B1310" s="38" t="s">
        <v>1716</v>
      </c>
      <c r="C1310" s="39" t="s">
        <v>1717</v>
      </c>
      <c r="D1310" s="219"/>
      <c r="E1310" s="40">
        <v>7.0000000000000007E-2</v>
      </c>
      <c r="F1310" s="40" t="s">
        <v>659</v>
      </c>
      <c r="G1310" s="166">
        <f t="shared" si="158"/>
        <v>2.66</v>
      </c>
      <c r="H1310" s="166">
        <f t="shared" si="159"/>
        <v>3.4580000000000002</v>
      </c>
      <c r="I1310" s="256">
        <f t="shared" si="160"/>
        <v>0</v>
      </c>
    </row>
    <row r="1311" spans="1:9" ht="12" hidden="1" customHeight="1" outlineLevel="1" x14ac:dyDescent="0.2">
      <c r="A1311" s="31" t="s">
        <v>1710</v>
      </c>
      <c r="B1311" s="38" t="s">
        <v>1718</v>
      </c>
      <c r="C1311" s="39" t="s">
        <v>1719</v>
      </c>
      <c r="D1311" s="219"/>
      <c r="E1311" s="40">
        <v>1</v>
      </c>
      <c r="F1311" s="40" t="s">
        <v>4060</v>
      </c>
      <c r="G1311" s="166">
        <f t="shared" si="158"/>
        <v>38</v>
      </c>
      <c r="H1311" s="166">
        <f t="shared" si="159"/>
        <v>49.4</v>
      </c>
      <c r="I1311" s="256">
        <f t="shared" si="160"/>
        <v>0</v>
      </c>
    </row>
    <row r="1312" spans="1:9" ht="12" customHeight="1" collapsed="1" x14ac:dyDescent="0.2">
      <c r="A1312" s="125" t="s">
        <v>2900</v>
      </c>
      <c r="B1312" s="139"/>
      <c r="C1312" s="140"/>
      <c r="D1312" s="221"/>
      <c r="E1312" s="187"/>
      <c r="F1312" s="187"/>
    </row>
    <row r="1313" spans="1:9" ht="12" hidden="1" customHeight="1" outlineLevel="1" x14ac:dyDescent="0.2">
      <c r="A1313" s="31" t="s">
        <v>2120</v>
      </c>
      <c r="B1313" s="38">
        <v>8200</v>
      </c>
      <c r="C1313" s="39" t="s">
        <v>365</v>
      </c>
      <c r="D1313" s="219"/>
      <c r="E1313" s="40">
        <v>30.4</v>
      </c>
      <c r="F1313" s="40" t="s">
        <v>4209</v>
      </c>
      <c r="G1313" s="166">
        <f t="shared" ref="G1313:G1321" si="161">E1313*$G$1</f>
        <v>1155.2</v>
      </c>
      <c r="H1313" s="166">
        <f t="shared" ref="H1313:H1321" si="162">G1313*($H$1+1)</f>
        <v>1501.7600000000002</v>
      </c>
      <c r="I1313" s="256">
        <f t="shared" ref="I1313:I1321" si="163">D1313*H1313</f>
        <v>0</v>
      </c>
    </row>
    <row r="1314" spans="1:9" ht="12" hidden="1" customHeight="1" outlineLevel="1" x14ac:dyDescent="0.2">
      <c r="A1314" s="31" t="s">
        <v>2120</v>
      </c>
      <c r="B1314" s="38" t="s">
        <v>2902</v>
      </c>
      <c r="C1314" s="39" t="s">
        <v>2903</v>
      </c>
      <c r="D1314" s="219"/>
      <c r="E1314" s="40">
        <v>1</v>
      </c>
      <c r="F1314" s="40" t="s">
        <v>4209</v>
      </c>
      <c r="G1314" s="166">
        <f t="shared" si="161"/>
        <v>38</v>
      </c>
      <c r="H1314" s="166">
        <f t="shared" si="162"/>
        <v>49.4</v>
      </c>
      <c r="I1314" s="256">
        <f t="shared" si="163"/>
        <v>0</v>
      </c>
    </row>
    <row r="1315" spans="1:9" ht="12" hidden="1" customHeight="1" outlineLevel="1" x14ac:dyDescent="0.2">
      <c r="A1315" s="31" t="s">
        <v>2120</v>
      </c>
      <c r="B1315" s="38" t="s">
        <v>2904</v>
      </c>
      <c r="C1315" s="39" t="s">
        <v>2905</v>
      </c>
      <c r="D1315" s="219"/>
      <c r="E1315" s="40">
        <v>1</v>
      </c>
      <c r="F1315" s="40" t="s">
        <v>4209</v>
      </c>
      <c r="G1315" s="166">
        <f t="shared" si="161"/>
        <v>38</v>
      </c>
      <c r="H1315" s="166">
        <f t="shared" si="162"/>
        <v>49.4</v>
      </c>
      <c r="I1315" s="256">
        <f t="shared" si="163"/>
        <v>0</v>
      </c>
    </row>
    <row r="1316" spans="1:9" ht="12" hidden="1" customHeight="1" outlineLevel="1" x14ac:dyDescent="0.2">
      <c r="A1316" s="31" t="s">
        <v>2120</v>
      </c>
      <c r="B1316" s="38" t="s">
        <v>2906</v>
      </c>
      <c r="C1316" s="39" t="s">
        <v>2905</v>
      </c>
      <c r="D1316" s="219"/>
      <c r="E1316" s="40">
        <v>1</v>
      </c>
      <c r="F1316" s="40" t="s">
        <v>4209</v>
      </c>
      <c r="G1316" s="166">
        <f t="shared" si="161"/>
        <v>38</v>
      </c>
      <c r="H1316" s="166">
        <f t="shared" si="162"/>
        <v>49.4</v>
      </c>
      <c r="I1316" s="256">
        <f t="shared" si="163"/>
        <v>0</v>
      </c>
    </row>
    <row r="1317" spans="1:9" ht="12" hidden="1" customHeight="1" outlineLevel="1" x14ac:dyDescent="0.2">
      <c r="A1317" s="31" t="s">
        <v>2120</v>
      </c>
      <c r="B1317" s="38" t="s">
        <v>2907</v>
      </c>
      <c r="C1317" s="39" t="s">
        <v>2540</v>
      </c>
      <c r="D1317" s="219"/>
      <c r="E1317" s="40">
        <v>1</v>
      </c>
      <c r="F1317" s="40" t="s">
        <v>4209</v>
      </c>
      <c r="G1317" s="166">
        <f t="shared" si="161"/>
        <v>38</v>
      </c>
      <c r="H1317" s="166">
        <f t="shared" si="162"/>
        <v>49.4</v>
      </c>
      <c r="I1317" s="256">
        <f t="shared" si="163"/>
        <v>0</v>
      </c>
    </row>
    <row r="1318" spans="1:9" ht="12" hidden="1" customHeight="1" outlineLevel="1" x14ac:dyDescent="0.2">
      <c r="A1318" s="31" t="s">
        <v>366</v>
      </c>
      <c r="B1318" s="38">
        <v>8300</v>
      </c>
      <c r="C1318" s="39" t="s">
        <v>367</v>
      </c>
      <c r="D1318" s="219"/>
      <c r="E1318" s="40">
        <v>37.4</v>
      </c>
      <c r="F1318" s="40" t="s">
        <v>4209</v>
      </c>
      <c r="G1318" s="166">
        <f t="shared" si="161"/>
        <v>1421.2</v>
      </c>
      <c r="H1318" s="166">
        <f t="shared" si="162"/>
        <v>1847.5600000000002</v>
      </c>
      <c r="I1318" s="256">
        <f t="shared" si="163"/>
        <v>0</v>
      </c>
    </row>
    <row r="1319" spans="1:9" ht="12" hidden="1" customHeight="1" outlineLevel="1" x14ac:dyDescent="0.2">
      <c r="A1319" s="31" t="s">
        <v>366</v>
      </c>
      <c r="B1319" s="38" t="s">
        <v>2909</v>
      </c>
      <c r="C1319" s="39" t="s">
        <v>3160</v>
      </c>
      <c r="D1319" s="219"/>
      <c r="E1319" s="40">
        <v>1</v>
      </c>
      <c r="F1319" s="40" t="s">
        <v>4209</v>
      </c>
      <c r="G1319" s="166">
        <f t="shared" si="161"/>
        <v>38</v>
      </c>
      <c r="H1319" s="166">
        <f t="shared" si="162"/>
        <v>49.4</v>
      </c>
      <c r="I1319" s="256">
        <f t="shared" si="163"/>
        <v>0</v>
      </c>
    </row>
    <row r="1320" spans="1:9" ht="12" hidden="1" customHeight="1" outlineLevel="1" x14ac:dyDescent="0.2">
      <c r="A1320" s="31" t="s">
        <v>366</v>
      </c>
      <c r="B1320" s="38" t="s">
        <v>3161</v>
      </c>
      <c r="C1320" s="39" t="s">
        <v>3162</v>
      </c>
      <c r="D1320" s="219"/>
      <c r="E1320" s="40">
        <v>1</v>
      </c>
      <c r="F1320" s="40" t="s">
        <v>4209</v>
      </c>
      <c r="G1320" s="166">
        <f t="shared" si="161"/>
        <v>38</v>
      </c>
      <c r="H1320" s="166">
        <f t="shared" si="162"/>
        <v>49.4</v>
      </c>
      <c r="I1320" s="256">
        <f t="shared" si="163"/>
        <v>0</v>
      </c>
    </row>
    <row r="1321" spans="1:9" ht="12" hidden="1" customHeight="1" outlineLevel="1" x14ac:dyDescent="0.2">
      <c r="A1321" s="31" t="s">
        <v>366</v>
      </c>
      <c r="B1321" s="38" t="s">
        <v>3163</v>
      </c>
      <c r="C1321" s="39" t="s">
        <v>3162</v>
      </c>
      <c r="D1321" s="219"/>
      <c r="E1321" s="40">
        <v>1</v>
      </c>
      <c r="F1321" s="40" t="s">
        <v>4209</v>
      </c>
      <c r="G1321" s="166">
        <f t="shared" si="161"/>
        <v>38</v>
      </c>
      <c r="H1321" s="166">
        <f t="shared" si="162"/>
        <v>49.4</v>
      </c>
      <c r="I1321" s="256">
        <f t="shared" si="163"/>
        <v>0</v>
      </c>
    </row>
    <row r="1322" spans="1:9" ht="12" customHeight="1" collapsed="1" x14ac:dyDescent="0.25">
      <c r="A1322" s="125" t="s">
        <v>1720</v>
      </c>
      <c r="B1322" s="129"/>
      <c r="C1322" s="138"/>
      <c r="D1322" s="206"/>
      <c r="E1322" s="180"/>
      <c r="F1322" s="180"/>
    </row>
    <row r="1323" spans="1:9" ht="12" hidden="1" customHeight="1" outlineLevel="1" x14ac:dyDescent="0.2">
      <c r="A1323" s="31" t="s">
        <v>1721</v>
      </c>
      <c r="B1323" s="38" t="s">
        <v>368</v>
      </c>
      <c r="C1323" s="47" t="s">
        <v>369</v>
      </c>
      <c r="D1323" s="121"/>
      <c r="E1323" s="56">
        <v>5.45</v>
      </c>
      <c r="F1323" s="56" t="s">
        <v>659</v>
      </c>
      <c r="G1323" s="166">
        <f>E1323*$G$1</f>
        <v>207.1</v>
      </c>
      <c r="H1323" s="166">
        <f>G1323*($H$1+1)</f>
        <v>269.23</v>
      </c>
      <c r="I1323" s="256">
        <f>D1323*H1323</f>
        <v>0</v>
      </c>
    </row>
    <row r="1324" spans="1:9" ht="12" hidden="1" customHeight="1" outlineLevel="1" x14ac:dyDescent="0.2">
      <c r="A1324" s="31" t="s">
        <v>1721</v>
      </c>
      <c r="B1324" s="38" t="s">
        <v>368</v>
      </c>
      <c r="C1324" s="47" t="s">
        <v>370</v>
      </c>
      <c r="D1324" s="121"/>
      <c r="E1324" s="56">
        <v>5.45</v>
      </c>
      <c r="F1324" s="56" t="s">
        <v>659</v>
      </c>
      <c r="G1324" s="166">
        <f>E1324*$G$1</f>
        <v>207.1</v>
      </c>
      <c r="H1324" s="166">
        <f>G1324*($H$1+1)</f>
        <v>269.23</v>
      </c>
      <c r="I1324" s="256">
        <f>D1324*H1324</f>
        <v>0</v>
      </c>
    </row>
    <row r="1325" spans="1:9" ht="12" hidden="1" customHeight="1" outlineLevel="1" x14ac:dyDescent="0.2">
      <c r="A1325" s="32" t="s">
        <v>618</v>
      </c>
      <c r="B1325" s="48"/>
      <c r="C1325" s="101" t="s">
        <v>371</v>
      </c>
      <c r="D1325" s="208"/>
      <c r="E1325" s="102">
        <v>0.67</v>
      </c>
      <c r="F1325" s="102" t="s">
        <v>4060</v>
      </c>
      <c r="G1325" s="166">
        <f>E1325*$G$1</f>
        <v>25.46</v>
      </c>
      <c r="H1325" s="166">
        <f>G1325*($H$1+1)</f>
        <v>33.097999999999999</v>
      </c>
      <c r="I1325" s="256">
        <f>D1325*H1325</f>
        <v>0</v>
      </c>
    </row>
    <row r="1326" spans="1:9" ht="12" hidden="1" customHeight="1" outlineLevel="1" x14ac:dyDescent="0.2">
      <c r="A1326" s="842" t="s">
        <v>618</v>
      </c>
      <c r="B1326" s="844"/>
      <c r="C1326" s="101" t="s">
        <v>372</v>
      </c>
      <c r="D1326" s="208"/>
      <c r="E1326" s="49">
        <v>0.59</v>
      </c>
      <c r="F1326" s="49" t="s">
        <v>4060</v>
      </c>
      <c r="G1326" s="166">
        <f>E1326*$G$1</f>
        <v>22.419999999999998</v>
      </c>
      <c r="H1326" s="166">
        <f>G1326*($H$1+1)</f>
        <v>29.145999999999997</v>
      </c>
      <c r="I1326" s="256">
        <f>D1326*H1326</f>
        <v>0</v>
      </c>
    </row>
    <row r="1327" spans="1:9" ht="12" hidden="1" customHeight="1" outlineLevel="1" x14ac:dyDescent="0.2">
      <c r="A1327" s="843"/>
      <c r="B1327" s="845"/>
      <c r="C1327" s="103" t="s">
        <v>626</v>
      </c>
      <c r="D1327" s="210"/>
      <c r="E1327" s="183"/>
      <c r="F1327" s="183"/>
    </row>
    <row r="1328" spans="1:9" ht="12" hidden="1" customHeight="1" outlineLevel="1" x14ac:dyDescent="0.2">
      <c r="A1328" s="842" t="s">
        <v>618</v>
      </c>
      <c r="B1328" s="844" t="s">
        <v>2380</v>
      </c>
      <c r="C1328" s="101" t="s">
        <v>373</v>
      </c>
      <c r="D1328" s="208"/>
      <c r="E1328" s="49">
        <v>0.69</v>
      </c>
      <c r="F1328" s="49" t="s">
        <v>4060</v>
      </c>
      <c r="G1328" s="166">
        <f>E1328*$G$1</f>
        <v>26.22</v>
      </c>
      <c r="H1328" s="166">
        <f>G1328*($H$1+1)</f>
        <v>34.085999999999999</v>
      </c>
      <c r="I1328" s="256">
        <f>D1328*H1328</f>
        <v>0</v>
      </c>
    </row>
    <row r="1329" spans="1:9" ht="12" hidden="1" customHeight="1" outlineLevel="1" x14ac:dyDescent="0.2">
      <c r="A1329" s="843"/>
      <c r="B1329" s="845"/>
      <c r="C1329" s="103" t="s">
        <v>2381</v>
      </c>
      <c r="D1329" s="210"/>
      <c r="E1329" s="183"/>
      <c r="F1329" s="183"/>
    </row>
    <row r="1330" spans="1:9" ht="12" hidden="1" customHeight="1" outlineLevel="1" x14ac:dyDescent="0.2">
      <c r="A1330" s="842" t="s">
        <v>618</v>
      </c>
      <c r="B1330" s="844" t="s">
        <v>2382</v>
      </c>
      <c r="C1330" s="101" t="s">
        <v>374</v>
      </c>
      <c r="D1330" s="208"/>
      <c r="E1330" s="49">
        <v>0.69</v>
      </c>
      <c r="F1330" s="49" t="s">
        <v>4060</v>
      </c>
      <c r="G1330" s="166">
        <f>E1330*$G$1</f>
        <v>26.22</v>
      </c>
      <c r="H1330" s="166">
        <f>G1330*($H$1+1)</f>
        <v>34.085999999999999</v>
      </c>
      <c r="I1330" s="256">
        <f>D1330*H1330</f>
        <v>0</v>
      </c>
    </row>
    <row r="1331" spans="1:9" ht="12" hidden="1" customHeight="1" outlineLevel="1" x14ac:dyDescent="0.2">
      <c r="A1331" s="843"/>
      <c r="B1331" s="845"/>
      <c r="C1331" s="103" t="s">
        <v>2383</v>
      </c>
      <c r="D1331" s="210"/>
      <c r="E1331" s="183"/>
      <c r="F1331" s="183"/>
    </row>
    <row r="1332" spans="1:9" ht="12" hidden="1" customHeight="1" outlineLevel="1" x14ac:dyDescent="0.2">
      <c r="A1332" s="31" t="s">
        <v>618</v>
      </c>
      <c r="B1332" s="38" t="s">
        <v>2384</v>
      </c>
      <c r="C1332" s="47" t="s">
        <v>2385</v>
      </c>
      <c r="D1332" s="121"/>
      <c r="E1332" s="42">
        <v>0.18</v>
      </c>
      <c r="F1332" s="40" t="s">
        <v>4060</v>
      </c>
      <c r="G1332" s="166">
        <f t="shared" ref="G1332:G1364" si="164">E1332*$G$1</f>
        <v>6.84</v>
      </c>
      <c r="H1332" s="166">
        <f t="shared" ref="H1332:H1364" si="165">G1332*($H$1+1)</f>
        <v>8.8919999999999995</v>
      </c>
      <c r="I1332" s="256">
        <f t="shared" ref="I1332:I1364" si="166">D1332*H1332</f>
        <v>0</v>
      </c>
    </row>
    <row r="1333" spans="1:9" ht="12" hidden="1" customHeight="1" outlineLevel="1" x14ac:dyDescent="0.2">
      <c r="A1333" s="31" t="s">
        <v>618</v>
      </c>
      <c r="B1333" s="38" t="s">
        <v>2386</v>
      </c>
      <c r="C1333" s="47" t="s">
        <v>2387</v>
      </c>
      <c r="D1333" s="121"/>
      <c r="E1333" s="42">
        <v>0.18</v>
      </c>
      <c r="F1333" s="40" t="s">
        <v>4060</v>
      </c>
      <c r="G1333" s="166">
        <f t="shared" si="164"/>
        <v>6.84</v>
      </c>
      <c r="H1333" s="166">
        <f t="shared" si="165"/>
        <v>8.8919999999999995</v>
      </c>
      <c r="I1333" s="256">
        <f t="shared" si="166"/>
        <v>0</v>
      </c>
    </row>
    <row r="1334" spans="1:9" ht="12" hidden="1" customHeight="1" outlineLevel="1" x14ac:dyDescent="0.2">
      <c r="A1334" s="33" t="s">
        <v>375</v>
      </c>
      <c r="B1334" s="51" t="s">
        <v>376</v>
      </c>
      <c r="C1334" s="104" t="s">
        <v>377</v>
      </c>
      <c r="D1334" s="214"/>
      <c r="E1334" s="105">
        <v>2.5499999999999998</v>
      </c>
      <c r="F1334" s="53" t="s">
        <v>659</v>
      </c>
      <c r="G1334" s="166">
        <f t="shared" si="164"/>
        <v>96.899999999999991</v>
      </c>
      <c r="H1334" s="166">
        <f t="shared" si="165"/>
        <v>125.97</v>
      </c>
      <c r="I1334" s="256">
        <f t="shared" si="166"/>
        <v>0</v>
      </c>
    </row>
    <row r="1335" spans="1:9" ht="12" hidden="1" customHeight="1" outlineLevel="1" x14ac:dyDescent="0.2">
      <c r="A1335" s="33" t="s">
        <v>375</v>
      </c>
      <c r="B1335" s="51" t="s">
        <v>378</v>
      </c>
      <c r="C1335" s="104" t="s">
        <v>379</v>
      </c>
      <c r="D1335" s="214"/>
      <c r="E1335" s="105">
        <v>3.3</v>
      </c>
      <c r="F1335" s="53" t="s">
        <v>659</v>
      </c>
      <c r="G1335" s="166">
        <f t="shared" si="164"/>
        <v>125.39999999999999</v>
      </c>
      <c r="H1335" s="166">
        <f t="shared" si="165"/>
        <v>163.01999999999998</v>
      </c>
      <c r="I1335" s="256">
        <f t="shared" si="166"/>
        <v>0</v>
      </c>
    </row>
    <row r="1336" spans="1:9" ht="12" hidden="1" customHeight="1" outlineLevel="1" x14ac:dyDescent="0.2">
      <c r="A1336" s="33" t="s">
        <v>375</v>
      </c>
      <c r="B1336" s="51" t="s">
        <v>378</v>
      </c>
      <c r="C1336" s="104" t="s">
        <v>380</v>
      </c>
      <c r="D1336" s="214"/>
      <c r="E1336" s="105">
        <v>3.75</v>
      </c>
      <c r="F1336" s="53" t="s">
        <v>659</v>
      </c>
      <c r="G1336" s="166">
        <f t="shared" si="164"/>
        <v>142.5</v>
      </c>
      <c r="H1336" s="166">
        <f t="shared" si="165"/>
        <v>185.25</v>
      </c>
      <c r="I1336" s="256">
        <f t="shared" si="166"/>
        <v>0</v>
      </c>
    </row>
    <row r="1337" spans="1:9" ht="12" hidden="1" customHeight="1" outlineLevel="1" x14ac:dyDescent="0.2">
      <c r="A1337" s="31" t="s">
        <v>375</v>
      </c>
      <c r="B1337" s="38" t="s">
        <v>378</v>
      </c>
      <c r="C1337" s="47" t="s">
        <v>381</v>
      </c>
      <c r="D1337" s="121"/>
      <c r="E1337" s="42">
        <v>3.75</v>
      </c>
      <c r="F1337" s="40" t="s">
        <v>659</v>
      </c>
      <c r="G1337" s="166">
        <f t="shared" si="164"/>
        <v>142.5</v>
      </c>
      <c r="H1337" s="166">
        <f t="shared" si="165"/>
        <v>185.25</v>
      </c>
      <c r="I1337" s="256">
        <f t="shared" si="166"/>
        <v>0</v>
      </c>
    </row>
    <row r="1338" spans="1:9" ht="12" hidden="1" customHeight="1" outlineLevel="1" x14ac:dyDescent="0.2">
      <c r="A1338" s="33" t="s">
        <v>382</v>
      </c>
      <c r="B1338" s="51" t="s">
        <v>383</v>
      </c>
      <c r="C1338" s="62" t="s">
        <v>619</v>
      </c>
      <c r="D1338" s="229"/>
      <c r="E1338" s="53">
        <v>2.98</v>
      </c>
      <c r="F1338" s="53" t="s">
        <v>659</v>
      </c>
      <c r="G1338" s="166">
        <f t="shared" si="164"/>
        <v>113.24</v>
      </c>
      <c r="H1338" s="166">
        <f t="shared" si="165"/>
        <v>147.21199999999999</v>
      </c>
      <c r="I1338" s="256">
        <f t="shared" si="166"/>
        <v>0</v>
      </c>
    </row>
    <row r="1339" spans="1:9" ht="12" hidden="1" customHeight="1" outlineLevel="1" x14ac:dyDescent="0.2">
      <c r="A1339" s="31" t="s">
        <v>382</v>
      </c>
      <c r="B1339" s="38" t="s">
        <v>620</v>
      </c>
      <c r="C1339" s="39" t="s">
        <v>621</v>
      </c>
      <c r="D1339" s="219"/>
      <c r="E1339" s="40">
        <v>4.5199999999999996</v>
      </c>
      <c r="F1339" s="40" t="s">
        <v>659</v>
      </c>
      <c r="G1339" s="166">
        <f t="shared" si="164"/>
        <v>171.76</v>
      </c>
      <c r="H1339" s="166">
        <f t="shared" si="165"/>
        <v>223.28799999999998</v>
      </c>
      <c r="I1339" s="256">
        <f t="shared" si="166"/>
        <v>0</v>
      </c>
    </row>
    <row r="1340" spans="1:9" ht="12" hidden="1" customHeight="1" outlineLevel="1" x14ac:dyDescent="0.2">
      <c r="A1340" s="31" t="s">
        <v>382</v>
      </c>
      <c r="B1340" s="38" t="s">
        <v>622</v>
      </c>
      <c r="C1340" s="39" t="s">
        <v>623</v>
      </c>
      <c r="D1340" s="219"/>
      <c r="E1340" s="40">
        <v>4.5199999999999996</v>
      </c>
      <c r="F1340" s="40" t="s">
        <v>659</v>
      </c>
      <c r="G1340" s="166">
        <f t="shared" si="164"/>
        <v>171.76</v>
      </c>
      <c r="H1340" s="166">
        <f t="shared" si="165"/>
        <v>223.28799999999998</v>
      </c>
      <c r="I1340" s="256">
        <f t="shared" si="166"/>
        <v>0</v>
      </c>
    </row>
    <row r="1341" spans="1:9" ht="12" hidden="1" customHeight="1" outlineLevel="1" x14ac:dyDescent="0.2">
      <c r="A1341" s="31" t="s">
        <v>382</v>
      </c>
      <c r="B1341" s="38" t="s">
        <v>624</v>
      </c>
      <c r="C1341" s="39" t="s">
        <v>625</v>
      </c>
      <c r="D1341" s="219"/>
      <c r="E1341" s="40">
        <v>3.12</v>
      </c>
      <c r="F1341" s="40" t="s">
        <v>659</v>
      </c>
      <c r="G1341" s="166">
        <f t="shared" si="164"/>
        <v>118.56</v>
      </c>
      <c r="H1341" s="166">
        <f t="shared" si="165"/>
        <v>154.12800000000001</v>
      </c>
      <c r="I1341" s="256">
        <f t="shared" si="166"/>
        <v>0</v>
      </c>
    </row>
    <row r="1342" spans="1:9" ht="12" hidden="1" customHeight="1" outlineLevel="1" x14ac:dyDescent="0.2">
      <c r="A1342" s="33" t="s">
        <v>382</v>
      </c>
      <c r="B1342" s="51" t="s">
        <v>384</v>
      </c>
      <c r="C1342" s="39" t="s">
        <v>385</v>
      </c>
      <c r="D1342" s="229"/>
      <c r="E1342" s="53">
        <v>4.5199999999999996</v>
      </c>
      <c r="F1342" s="53" t="s">
        <v>659</v>
      </c>
      <c r="G1342" s="166">
        <f t="shared" si="164"/>
        <v>171.76</v>
      </c>
      <c r="H1342" s="166">
        <f t="shared" si="165"/>
        <v>223.28799999999998</v>
      </c>
      <c r="I1342" s="256">
        <f t="shared" si="166"/>
        <v>0</v>
      </c>
    </row>
    <row r="1343" spans="1:9" ht="12" hidden="1" customHeight="1" outlineLevel="1" x14ac:dyDescent="0.2">
      <c r="A1343" s="33" t="s">
        <v>382</v>
      </c>
      <c r="B1343" s="51" t="s">
        <v>1722</v>
      </c>
      <c r="C1343" s="62" t="s">
        <v>1723</v>
      </c>
      <c r="D1343" s="229"/>
      <c r="E1343" s="53">
        <v>18.399999999999999</v>
      </c>
      <c r="F1343" s="53" t="s">
        <v>659</v>
      </c>
      <c r="G1343" s="166">
        <f t="shared" si="164"/>
        <v>699.19999999999993</v>
      </c>
      <c r="H1343" s="166">
        <f t="shared" si="165"/>
        <v>908.95999999999992</v>
      </c>
      <c r="I1343" s="256">
        <f t="shared" si="166"/>
        <v>0</v>
      </c>
    </row>
    <row r="1344" spans="1:9" ht="12" hidden="1" customHeight="1" outlineLevel="1" x14ac:dyDescent="0.2">
      <c r="A1344" s="31" t="s">
        <v>382</v>
      </c>
      <c r="B1344" s="38" t="s">
        <v>1724</v>
      </c>
      <c r="C1344" s="39" t="s">
        <v>1725</v>
      </c>
      <c r="D1344" s="219"/>
      <c r="E1344" s="40">
        <v>18.399999999999999</v>
      </c>
      <c r="F1344" s="40" t="s">
        <v>659</v>
      </c>
      <c r="G1344" s="166">
        <f t="shared" si="164"/>
        <v>699.19999999999993</v>
      </c>
      <c r="H1344" s="166">
        <f t="shared" si="165"/>
        <v>908.95999999999992</v>
      </c>
      <c r="I1344" s="256">
        <f t="shared" si="166"/>
        <v>0</v>
      </c>
    </row>
    <row r="1345" spans="1:9" ht="12" hidden="1" customHeight="1" outlineLevel="1" x14ac:dyDescent="0.2">
      <c r="A1345" s="31" t="s">
        <v>382</v>
      </c>
      <c r="B1345" s="38" t="s">
        <v>1726</v>
      </c>
      <c r="C1345" s="39" t="s">
        <v>4035</v>
      </c>
      <c r="D1345" s="219"/>
      <c r="E1345" s="40">
        <v>18.399999999999999</v>
      </c>
      <c r="F1345" s="40" t="s">
        <v>659</v>
      </c>
      <c r="G1345" s="166">
        <f t="shared" si="164"/>
        <v>699.19999999999993</v>
      </c>
      <c r="H1345" s="166">
        <f t="shared" si="165"/>
        <v>908.95999999999992</v>
      </c>
      <c r="I1345" s="256">
        <f t="shared" si="166"/>
        <v>0</v>
      </c>
    </row>
    <row r="1346" spans="1:9" ht="12" hidden="1" customHeight="1" outlineLevel="1" x14ac:dyDescent="0.2">
      <c r="A1346" s="31" t="s">
        <v>382</v>
      </c>
      <c r="B1346" s="38" t="s">
        <v>4036</v>
      </c>
      <c r="C1346" s="39" t="s">
        <v>4037</v>
      </c>
      <c r="D1346" s="219"/>
      <c r="E1346" s="40">
        <v>18.399999999999999</v>
      </c>
      <c r="F1346" s="40" t="s">
        <v>659</v>
      </c>
      <c r="G1346" s="166">
        <f t="shared" si="164"/>
        <v>699.19999999999993</v>
      </c>
      <c r="H1346" s="166">
        <f t="shared" si="165"/>
        <v>908.95999999999992</v>
      </c>
      <c r="I1346" s="256">
        <f t="shared" si="166"/>
        <v>0</v>
      </c>
    </row>
    <row r="1347" spans="1:9" ht="12" hidden="1" customHeight="1" outlineLevel="1" x14ac:dyDescent="0.2">
      <c r="A1347" s="31" t="s">
        <v>382</v>
      </c>
      <c r="B1347" s="38" t="s">
        <v>4038</v>
      </c>
      <c r="C1347" s="39" t="s">
        <v>2541</v>
      </c>
      <c r="D1347" s="219"/>
      <c r="E1347" s="40">
        <v>0.8</v>
      </c>
      <c r="F1347" s="40" t="s">
        <v>659</v>
      </c>
      <c r="G1347" s="166">
        <f t="shared" si="164"/>
        <v>30.400000000000002</v>
      </c>
      <c r="H1347" s="166">
        <f t="shared" si="165"/>
        <v>39.520000000000003</v>
      </c>
      <c r="I1347" s="256">
        <f t="shared" si="166"/>
        <v>0</v>
      </c>
    </row>
    <row r="1348" spans="1:9" ht="12" hidden="1" customHeight="1" outlineLevel="1" x14ac:dyDescent="0.2">
      <c r="A1348" s="31" t="s">
        <v>382</v>
      </c>
      <c r="B1348" s="38" t="s">
        <v>4039</v>
      </c>
      <c r="C1348" s="39" t="s">
        <v>2542</v>
      </c>
      <c r="D1348" s="219"/>
      <c r="E1348" s="40">
        <v>0.8</v>
      </c>
      <c r="F1348" s="40" t="s">
        <v>659</v>
      </c>
      <c r="G1348" s="166">
        <f t="shared" si="164"/>
        <v>30.400000000000002</v>
      </c>
      <c r="H1348" s="166">
        <f t="shared" si="165"/>
        <v>39.520000000000003</v>
      </c>
      <c r="I1348" s="256">
        <f t="shared" si="166"/>
        <v>0</v>
      </c>
    </row>
    <row r="1349" spans="1:9" ht="12" hidden="1" customHeight="1" outlineLevel="1" x14ac:dyDescent="0.2">
      <c r="A1349" s="31" t="s">
        <v>382</v>
      </c>
      <c r="B1349" s="38" t="s">
        <v>4040</v>
      </c>
      <c r="C1349" s="39" t="s">
        <v>2543</v>
      </c>
      <c r="D1349" s="219"/>
      <c r="E1349" s="40">
        <v>0.8</v>
      </c>
      <c r="F1349" s="40" t="s">
        <v>659</v>
      </c>
      <c r="G1349" s="166">
        <f t="shared" si="164"/>
        <v>30.400000000000002</v>
      </c>
      <c r="H1349" s="166">
        <f t="shared" si="165"/>
        <v>39.520000000000003</v>
      </c>
      <c r="I1349" s="256">
        <f t="shared" si="166"/>
        <v>0</v>
      </c>
    </row>
    <row r="1350" spans="1:9" ht="12" hidden="1" customHeight="1" outlineLevel="1" x14ac:dyDescent="0.2">
      <c r="A1350" s="31" t="s">
        <v>382</v>
      </c>
      <c r="B1350" s="38" t="s">
        <v>4041</v>
      </c>
      <c r="C1350" s="39" t="s">
        <v>2544</v>
      </c>
      <c r="D1350" s="219"/>
      <c r="E1350" s="40">
        <v>0.8</v>
      </c>
      <c r="F1350" s="40" t="s">
        <v>659</v>
      </c>
      <c r="G1350" s="166">
        <f t="shared" si="164"/>
        <v>30.400000000000002</v>
      </c>
      <c r="H1350" s="166">
        <f t="shared" si="165"/>
        <v>39.520000000000003</v>
      </c>
      <c r="I1350" s="256">
        <f t="shared" si="166"/>
        <v>0</v>
      </c>
    </row>
    <row r="1351" spans="1:9" ht="12" hidden="1" customHeight="1" outlineLevel="1" x14ac:dyDescent="0.2">
      <c r="A1351" s="31" t="s">
        <v>382</v>
      </c>
      <c r="B1351" s="38" t="s">
        <v>4042</v>
      </c>
      <c r="C1351" s="39" t="s">
        <v>2545</v>
      </c>
      <c r="D1351" s="219"/>
      <c r="E1351" s="40">
        <v>0.8</v>
      </c>
      <c r="F1351" s="40" t="s">
        <v>659</v>
      </c>
      <c r="G1351" s="166">
        <f t="shared" si="164"/>
        <v>30.400000000000002</v>
      </c>
      <c r="H1351" s="166">
        <f t="shared" si="165"/>
        <v>39.520000000000003</v>
      </c>
      <c r="I1351" s="256">
        <f t="shared" si="166"/>
        <v>0</v>
      </c>
    </row>
    <row r="1352" spans="1:9" ht="12" hidden="1" customHeight="1" outlineLevel="1" x14ac:dyDescent="0.2">
      <c r="A1352" s="31" t="s">
        <v>382</v>
      </c>
      <c r="B1352" s="38" t="s">
        <v>4043</v>
      </c>
      <c r="C1352" s="39" t="s">
        <v>2546</v>
      </c>
      <c r="D1352" s="219"/>
      <c r="E1352" s="40">
        <v>0.8</v>
      </c>
      <c r="F1352" s="40" t="s">
        <v>659</v>
      </c>
      <c r="G1352" s="166">
        <f t="shared" si="164"/>
        <v>30.400000000000002</v>
      </c>
      <c r="H1352" s="166">
        <f t="shared" si="165"/>
        <v>39.520000000000003</v>
      </c>
      <c r="I1352" s="256">
        <f t="shared" si="166"/>
        <v>0</v>
      </c>
    </row>
    <row r="1353" spans="1:9" ht="12" hidden="1" customHeight="1" outlineLevel="1" x14ac:dyDescent="0.2">
      <c r="A1353" s="31" t="s">
        <v>382</v>
      </c>
      <c r="B1353" s="38" t="s">
        <v>4044</v>
      </c>
      <c r="C1353" s="39" t="s">
        <v>2547</v>
      </c>
      <c r="D1353" s="219"/>
      <c r="E1353" s="40">
        <v>0.8</v>
      </c>
      <c r="F1353" s="40" t="s">
        <v>659</v>
      </c>
      <c r="G1353" s="166">
        <f t="shared" si="164"/>
        <v>30.400000000000002</v>
      </c>
      <c r="H1353" s="166">
        <f t="shared" si="165"/>
        <v>39.520000000000003</v>
      </c>
      <c r="I1353" s="256">
        <f t="shared" si="166"/>
        <v>0</v>
      </c>
    </row>
    <row r="1354" spans="1:9" ht="12" hidden="1" customHeight="1" outlineLevel="1" x14ac:dyDescent="0.2">
      <c r="A1354" s="31" t="s">
        <v>382</v>
      </c>
      <c r="B1354" s="38" t="s">
        <v>4045</v>
      </c>
      <c r="C1354" s="39" t="s">
        <v>2548</v>
      </c>
      <c r="D1354" s="219"/>
      <c r="E1354" s="40">
        <v>0.8</v>
      </c>
      <c r="F1354" s="40" t="s">
        <v>659</v>
      </c>
      <c r="G1354" s="166">
        <f t="shared" si="164"/>
        <v>30.400000000000002</v>
      </c>
      <c r="H1354" s="166">
        <f t="shared" si="165"/>
        <v>39.520000000000003</v>
      </c>
      <c r="I1354" s="256">
        <f t="shared" si="166"/>
        <v>0</v>
      </c>
    </row>
    <row r="1355" spans="1:9" ht="12" hidden="1" customHeight="1" outlineLevel="1" x14ac:dyDescent="0.2">
      <c r="A1355" s="31" t="s">
        <v>382</v>
      </c>
      <c r="B1355" s="38" t="s">
        <v>4046</v>
      </c>
      <c r="C1355" s="39" t="s">
        <v>2549</v>
      </c>
      <c r="D1355" s="219"/>
      <c r="E1355" s="40">
        <v>0.8</v>
      </c>
      <c r="F1355" s="40" t="s">
        <v>659</v>
      </c>
      <c r="G1355" s="166">
        <f t="shared" si="164"/>
        <v>30.400000000000002</v>
      </c>
      <c r="H1355" s="166">
        <f t="shared" si="165"/>
        <v>39.520000000000003</v>
      </c>
      <c r="I1355" s="256">
        <f t="shared" si="166"/>
        <v>0</v>
      </c>
    </row>
    <row r="1356" spans="1:9" ht="12" hidden="1" customHeight="1" outlineLevel="1" x14ac:dyDescent="0.2">
      <c r="A1356" s="31" t="s">
        <v>382</v>
      </c>
      <c r="B1356" s="38" t="s">
        <v>4047</v>
      </c>
      <c r="C1356" s="39" t="s">
        <v>2550</v>
      </c>
      <c r="D1356" s="219"/>
      <c r="E1356" s="40">
        <v>0.8</v>
      </c>
      <c r="F1356" s="40" t="s">
        <v>659</v>
      </c>
      <c r="G1356" s="166">
        <f t="shared" si="164"/>
        <v>30.400000000000002</v>
      </c>
      <c r="H1356" s="166">
        <f t="shared" si="165"/>
        <v>39.520000000000003</v>
      </c>
      <c r="I1356" s="256">
        <f t="shared" si="166"/>
        <v>0</v>
      </c>
    </row>
    <row r="1357" spans="1:9" ht="12" hidden="1" customHeight="1" outlineLevel="1" x14ac:dyDescent="0.2">
      <c r="A1357" s="31" t="s">
        <v>382</v>
      </c>
      <c r="B1357" s="38" t="s">
        <v>4048</v>
      </c>
      <c r="C1357" s="39" t="s">
        <v>2551</v>
      </c>
      <c r="D1357" s="219"/>
      <c r="E1357" s="40">
        <v>0.8</v>
      </c>
      <c r="F1357" s="40" t="s">
        <v>659</v>
      </c>
      <c r="G1357" s="166">
        <f t="shared" si="164"/>
        <v>30.400000000000002</v>
      </c>
      <c r="H1357" s="166">
        <f t="shared" si="165"/>
        <v>39.520000000000003</v>
      </c>
      <c r="I1357" s="256">
        <f t="shared" si="166"/>
        <v>0</v>
      </c>
    </row>
    <row r="1358" spans="1:9" ht="12" hidden="1" customHeight="1" outlineLevel="1" x14ac:dyDescent="0.2">
      <c r="A1358" s="31" t="s">
        <v>382</v>
      </c>
      <c r="B1358" s="38" t="s">
        <v>4049</v>
      </c>
      <c r="C1358" s="39" t="s">
        <v>2552</v>
      </c>
      <c r="D1358" s="219"/>
      <c r="E1358" s="40">
        <v>0.8</v>
      </c>
      <c r="F1358" s="40" t="s">
        <v>659</v>
      </c>
      <c r="G1358" s="166">
        <f t="shared" si="164"/>
        <v>30.400000000000002</v>
      </c>
      <c r="H1358" s="166">
        <f t="shared" si="165"/>
        <v>39.520000000000003</v>
      </c>
      <c r="I1358" s="256">
        <f t="shared" si="166"/>
        <v>0</v>
      </c>
    </row>
    <row r="1359" spans="1:9" ht="12" hidden="1" customHeight="1" outlineLevel="1" x14ac:dyDescent="0.2">
      <c r="A1359" s="31" t="s">
        <v>382</v>
      </c>
      <c r="B1359" s="38" t="s">
        <v>4050</v>
      </c>
      <c r="C1359" s="47" t="s">
        <v>4051</v>
      </c>
      <c r="D1359" s="121"/>
      <c r="E1359" s="42">
        <v>0.6</v>
      </c>
      <c r="F1359" s="40" t="s">
        <v>659</v>
      </c>
      <c r="G1359" s="166">
        <f t="shared" si="164"/>
        <v>22.8</v>
      </c>
      <c r="H1359" s="166">
        <f t="shared" si="165"/>
        <v>29.64</v>
      </c>
      <c r="I1359" s="256">
        <f t="shared" si="166"/>
        <v>0</v>
      </c>
    </row>
    <row r="1360" spans="1:9" ht="12" hidden="1" customHeight="1" outlineLevel="1" x14ac:dyDescent="0.2">
      <c r="A1360" s="31" t="s">
        <v>382</v>
      </c>
      <c r="B1360" s="38" t="s">
        <v>1782</v>
      </c>
      <c r="C1360" s="47" t="s">
        <v>609</v>
      </c>
      <c r="D1360" s="121"/>
      <c r="E1360" s="42">
        <v>0.6</v>
      </c>
      <c r="F1360" s="40" t="s">
        <v>659</v>
      </c>
      <c r="G1360" s="166">
        <f t="shared" si="164"/>
        <v>22.8</v>
      </c>
      <c r="H1360" s="166">
        <f t="shared" si="165"/>
        <v>29.64</v>
      </c>
      <c r="I1360" s="256">
        <f t="shared" si="166"/>
        <v>0</v>
      </c>
    </row>
    <row r="1361" spans="1:9" ht="12" hidden="1" customHeight="1" outlineLevel="1" x14ac:dyDescent="0.2">
      <c r="A1361" s="31" t="s">
        <v>382</v>
      </c>
      <c r="B1361" s="38" t="s">
        <v>610</v>
      </c>
      <c r="C1361" s="47" t="s">
        <v>611</v>
      </c>
      <c r="D1361" s="121"/>
      <c r="E1361" s="42">
        <v>0.6</v>
      </c>
      <c r="F1361" s="40" t="s">
        <v>659</v>
      </c>
      <c r="G1361" s="166">
        <f t="shared" si="164"/>
        <v>22.8</v>
      </c>
      <c r="H1361" s="166">
        <f t="shared" si="165"/>
        <v>29.64</v>
      </c>
      <c r="I1361" s="256">
        <f t="shared" si="166"/>
        <v>0</v>
      </c>
    </row>
    <row r="1362" spans="1:9" ht="12" hidden="1" customHeight="1" outlineLevel="1" x14ac:dyDescent="0.2">
      <c r="A1362" s="31" t="s">
        <v>382</v>
      </c>
      <c r="B1362" s="38" t="s">
        <v>612</v>
      </c>
      <c r="C1362" s="47" t="s">
        <v>613</v>
      </c>
      <c r="D1362" s="121"/>
      <c r="E1362" s="42">
        <v>0.6</v>
      </c>
      <c r="F1362" s="40" t="s">
        <v>659</v>
      </c>
      <c r="G1362" s="166">
        <f t="shared" si="164"/>
        <v>22.8</v>
      </c>
      <c r="H1362" s="166">
        <f t="shared" si="165"/>
        <v>29.64</v>
      </c>
      <c r="I1362" s="256">
        <f t="shared" si="166"/>
        <v>0</v>
      </c>
    </row>
    <row r="1363" spans="1:9" ht="12" hidden="1" customHeight="1" outlineLevel="1" x14ac:dyDescent="0.2">
      <c r="A1363" s="31" t="s">
        <v>382</v>
      </c>
      <c r="B1363" s="38" t="s">
        <v>614</v>
      </c>
      <c r="C1363" s="47" t="s">
        <v>615</v>
      </c>
      <c r="D1363" s="121"/>
      <c r="E1363" s="42">
        <v>0.6</v>
      </c>
      <c r="F1363" s="40" t="s">
        <v>659</v>
      </c>
      <c r="G1363" s="166">
        <f t="shared" si="164"/>
        <v>22.8</v>
      </c>
      <c r="H1363" s="166">
        <f t="shared" si="165"/>
        <v>29.64</v>
      </c>
      <c r="I1363" s="256">
        <f t="shared" si="166"/>
        <v>0</v>
      </c>
    </row>
    <row r="1364" spans="1:9" ht="12" hidden="1" customHeight="1" outlineLevel="1" x14ac:dyDescent="0.2">
      <c r="A1364" s="31" t="s">
        <v>382</v>
      </c>
      <c r="B1364" s="38" t="s">
        <v>616</v>
      </c>
      <c r="C1364" s="47" t="s">
        <v>617</v>
      </c>
      <c r="D1364" s="121"/>
      <c r="E1364" s="42">
        <v>0.6</v>
      </c>
      <c r="F1364" s="40" t="s">
        <v>659</v>
      </c>
      <c r="G1364" s="166">
        <f t="shared" si="164"/>
        <v>22.8</v>
      </c>
      <c r="H1364" s="166">
        <f t="shared" si="165"/>
        <v>29.64</v>
      </c>
      <c r="I1364" s="256">
        <f t="shared" si="166"/>
        <v>0</v>
      </c>
    </row>
    <row r="1365" spans="1:9" ht="12" customHeight="1" collapsed="1" x14ac:dyDescent="0.25">
      <c r="A1365" s="125" t="s">
        <v>2388</v>
      </c>
      <c r="B1365" s="129"/>
      <c r="C1365" s="138"/>
      <c r="D1365" s="206"/>
      <c r="E1365" s="180"/>
      <c r="F1365" s="180"/>
    </row>
    <row r="1366" spans="1:9" ht="12" hidden="1" customHeight="1" outlineLevel="1" x14ac:dyDescent="0.2">
      <c r="A1366" s="31" t="s">
        <v>2389</v>
      </c>
      <c r="B1366" s="38" t="s">
        <v>2390</v>
      </c>
      <c r="C1366" s="47" t="s">
        <v>2391</v>
      </c>
      <c r="D1366" s="121"/>
      <c r="E1366" s="40">
        <v>3.45</v>
      </c>
      <c r="F1366" s="40" t="s">
        <v>659</v>
      </c>
      <c r="G1366" s="166">
        <f t="shared" ref="G1366:G1405" si="167">E1366*$G$1</f>
        <v>131.1</v>
      </c>
      <c r="H1366" s="166">
        <f t="shared" ref="H1366:H1405" si="168">G1366*($H$1+1)</f>
        <v>170.43</v>
      </c>
      <c r="I1366" s="256">
        <f t="shared" ref="I1366:I1405" si="169">D1366*H1366</f>
        <v>0</v>
      </c>
    </row>
    <row r="1367" spans="1:9" ht="12" hidden="1" customHeight="1" outlineLevel="1" x14ac:dyDescent="0.2">
      <c r="A1367" s="31" t="s">
        <v>2389</v>
      </c>
      <c r="B1367" s="38" t="s">
        <v>4466</v>
      </c>
      <c r="C1367" s="47" t="s">
        <v>4467</v>
      </c>
      <c r="D1367" s="121"/>
      <c r="E1367" s="40">
        <v>3.45</v>
      </c>
      <c r="F1367" s="40" t="s">
        <v>659</v>
      </c>
      <c r="G1367" s="166">
        <f t="shared" si="167"/>
        <v>131.1</v>
      </c>
      <c r="H1367" s="166">
        <f t="shared" si="168"/>
        <v>170.43</v>
      </c>
      <c r="I1367" s="256">
        <f t="shared" si="169"/>
        <v>0</v>
      </c>
    </row>
    <row r="1368" spans="1:9" ht="12" hidden="1" customHeight="1" outlineLevel="1" x14ac:dyDescent="0.2">
      <c r="A1368" s="31" t="s">
        <v>2389</v>
      </c>
      <c r="B1368" s="38" t="s">
        <v>4468</v>
      </c>
      <c r="C1368" s="47" t="s">
        <v>4469</v>
      </c>
      <c r="D1368" s="121"/>
      <c r="E1368" s="40">
        <v>3.45</v>
      </c>
      <c r="F1368" s="40" t="s">
        <v>659</v>
      </c>
      <c r="G1368" s="166">
        <f t="shared" si="167"/>
        <v>131.1</v>
      </c>
      <c r="H1368" s="166">
        <f t="shared" si="168"/>
        <v>170.43</v>
      </c>
      <c r="I1368" s="256">
        <f t="shared" si="169"/>
        <v>0</v>
      </c>
    </row>
    <row r="1369" spans="1:9" ht="12" hidden="1" customHeight="1" outlineLevel="1" x14ac:dyDescent="0.2">
      <c r="A1369" s="31" t="s">
        <v>2389</v>
      </c>
      <c r="B1369" s="38" t="s">
        <v>4470</v>
      </c>
      <c r="C1369" s="47" t="s">
        <v>3760</v>
      </c>
      <c r="D1369" s="121"/>
      <c r="E1369" s="40">
        <v>3</v>
      </c>
      <c r="F1369" s="40" t="s">
        <v>659</v>
      </c>
      <c r="G1369" s="166">
        <f t="shared" si="167"/>
        <v>114</v>
      </c>
      <c r="H1369" s="166">
        <f t="shared" si="168"/>
        <v>148.20000000000002</v>
      </c>
      <c r="I1369" s="256">
        <f t="shared" si="169"/>
        <v>0</v>
      </c>
    </row>
    <row r="1370" spans="1:9" ht="12" hidden="1" customHeight="1" outlineLevel="1" x14ac:dyDescent="0.2">
      <c r="A1370" s="31" t="s">
        <v>2389</v>
      </c>
      <c r="B1370" s="38" t="s">
        <v>3761</v>
      </c>
      <c r="C1370" s="47" t="s">
        <v>3762</v>
      </c>
      <c r="D1370" s="121"/>
      <c r="E1370" s="40">
        <v>10.43</v>
      </c>
      <c r="F1370" s="40" t="s">
        <v>659</v>
      </c>
      <c r="G1370" s="166">
        <f t="shared" si="167"/>
        <v>396.34</v>
      </c>
      <c r="H1370" s="166">
        <f t="shared" si="168"/>
        <v>515.24199999999996</v>
      </c>
      <c r="I1370" s="256">
        <f t="shared" si="169"/>
        <v>0</v>
      </c>
    </row>
    <row r="1371" spans="1:9" ht="12" hidden="1" customHeight="1" outlineLevel="1" x14ac:dyDescent="0.2">
      <c r="A1371" s="31" t="s">
        <v>2389</v>
      </c>
      <c r="B1371" s="38" t="s">
        <v>3763</v>
      </c>
      <c r="C1371" s="47" t="s">
        <v>3764</v>
      </c>
      <c r="D1371" s="121"/>
      <c r="E1371" s="40">
        <v>10.43</v>
      </c>
      <c r="F1371" s="40" t="s">
        <v>659</v>
      </c>
      <c r="G1371" s="166">
        <f t="shared" si="167"/>
        <v>396.34</v>
      </c>
      <c r="H1371" s="166">
        <f t="shared" si="168"/>
        <v>515.24199999999996</v>
      </c>
      <c r="I1371" s="256">
        <f t="shared" si="169"/>
        <v>0</v>
      </c>
    </row>
    <row r="1372" spans="1:9" ht="12" hidden="1" customHeight="1" outlineLevel="1" x14ac:dyDescent="0.2">
      <c r="A1372" s="31" t="s">
        <v>2389</v>
      </c>
      <c r="B1372" s="38" t="s">
        <v>3765</v>
      </c>
      <c r="C1372" s="47" t="s">
        <v>3766</v>
      </c>
      <c r="D1372" s="121"/>
      <c r="E1372" s="40">
        <v>10.43</v>
      </c>
      <c r="F1372" s="40" t="s">
        <v>659</v>
      </c>
      <c r="G1372" s="166">
        <f t="shared" si="167"/>
        <v>396.34</v>
      </c>
      <c r="H1372" s="166">
        <f t="shared" si="168"/>
        <v>515.24199999999996</v>
      </c>
      <c r="I1372" s="256">
        <f t="shared" si="169"/>
        <v>0</v>
      </c>
    </row>
    <row r="1373" spans="1:9" ht="12" hidden="1" customHeight="1" outlineLevel="1" x14ac:dyDescent="0.2">
      <c r="A1373" s="31" t="s">
        <v>2389</v>
      </c>
      <c r="B1373" s="38" t="s">
        <v>3767</v>
      </c>
      <c r="C1373" s="47" t="s">
        <v>3768</v>
      </c>
      <c r="D1373" s="121"/>
      <c r="E1373" s="40">
        <v>10.43</v>
      </c>
      <c r="F1373" s="40" t="s">
        <v>659</v>
      </c>
      <c r="G1373" s="166">
        <f t="shared" si="167"/>
        <v>396.34</v>
      </c>
      <c r="H1373" s="166">
        <f t="shared" si="168"/>
        <v>515.24199999999996</v>
      </c>
      <c r="I1373" s="256">
        <f t="shared" si="169"/>
        <v>0</v>
      </c>
    </row>
    <row r="1374" spans="1:9" ht="12" hidden="1" customHeight="1" outlineLevel="1" x14ac:dyDescent="0.2">
      <c r="A1374" s="31" t="s">
        <v>4478</v>
      </c>
      <c r="B1374" s="38" t="s">
        <v>386</v>
      </c>
      <c r="C1374" s="47" t="s">
        <v>387</v>
      </c>
      <c r="D1374" s="121"/>
      <c r="E1374" s="42">
        <v>0.3</v>
      </c>
      <c r="F1374" s="40" t="s">
        <v>659</v>
      </c>
      <c r="G1374" s="166">
        <f t="shared" si="167"/>
        <v>11.4</v>
      </c>
      <c r="H1374" s="166">
        <f t="shared" si="168"/>
        <v>14.82</v>
      </c>
      <c r="I1374" s="256">
        <f t="shared" si="169"/>
        <v>0</v>
      </c>
    </row>
    <row r="1375" spans="1:9" ht="12" hidden="1" customHeight="1" outlineLevel="1" x14ac:dyDescent="0.2">
      <c r="A1375" s="31" t="s">
        <v>4478</v>
      </c>
      <c r="B1375" s="38" t="s">
        <v>388</v>
      </c>
      <c r="C1375" s="47" t="s">
        <v>389</v>
      </c>
      <c r="D1375" s="121"/>
      <c r="E1375" s="42">
        <v>0.3</v>
      </c>
      <c r="F1375" s="40" t="s">
        <v>659</v>
      </c>
      <c r="G1375" s="166">
        <f t="shared" si="167"/>
        <v>11.4</v>
      </c>
      <c r="H1375" s="166">
        <f t="shared" si="168"/>
        <v>14.82</v>
      </c>
      <c r="I1375" s="256">
        <f t="shared" si="169"/>
        <v>0</v>
      </c>
    </row>
    <row r="1376" spans="1:9" ht="12" hidden="1" customHeight="1" outlineLevel="1" x14ac:dyDescent="0.2">
      <c r="A1376" s="31" t="s">
        <v>4478</v>
      </c>
      <c r="B1376" s="38" t="s">
        <v>390</v>
      </c>
      <c r="C1376" s="47" t="s">
        <v>391</v>
      </c>
      <c r="D1376" s="121"/>
      <c r="E1376" s="42">
        <v>0.3</v>
      </c>
      <c r="F1376" s="40" t="s">
        <v>659</v>
      </c>
      <c r="G1376" s="166">
        <f t="shared" si="167"/>
        <v>11.4</v>
      </c>
      <c r="H1376" s="166">
        <f t="shared" si="168"/>
        <v>14.82</v>
      </c>
      <c r="I1376" s="256">
        <f t="shared" si="169"/>
        <v>0</v>
      </c>
    </row>
    <row r="1377" spans="1:9" ht="12" hidden="1" customHeight="1" outlineLevel="1" x14ac:dyDescent="0.2">
      <c r="A1377" s="31" t="s">
        <v>4478</v>
      </c>
      <c r="B1377" s="38" t="s">
        <v>4484</v>
      </c>
      <c r="C1377" s="47" t="s">
        <v>392</v>
      </c>
      <c r="D1377" s="121"/>
      <c r="E1377" s="42">
        <v>0.3</v>
      </c>
      <c r="F1377" s="40" t="s">
        <v>659</v>
      </c>
      <c r="G1377" s="166">
        <f t="shared" si="167"/>
        <v>11.4</v>
      </c>
      <c r="H1377" s="166">
        <f t="shared" si="168"/>
        <v>14.82</v>
      </c>
      <c r="I1377" s="256">
        <f t="shared" si="169"/>
        <v>0</v>
      </c>
    </row>
    <row r="1378" spans="1:9" ht="12" hidden="1" customHeight="1" outlineLevel="1" x14ac:dyDescent="0.2">
      <c r="A1378" s="31" t="s">
        <v>4478</v>
      </c>
      <c r="B1378" s="38" t="s">
        <v>393</v>
      </c>
      <c r="C1378" s="47" t="s">
        <v>394</v>
      </c>
      <c r="D1378" s="121"/>
      <c r="E1378" s="42">
        <v>0.3</v>
      </c>
      <c r="F1378" s="40" t="s">
        <v>659</v>
      </c>
      <c r="G1378" s="166">
        <f t="shared" si="167"/>
        <v>11.4</v>
      </c>
      <c r="H1378" s="166">
        <f t="shared" si="168"/>
        <v>14.82</v>
      </c>
      <c r="I1378" s="256">
        <f t="shared" si="169"/>
        <v>0</v>
      </c>
    </row>
    <row r="1379" spans="1:9" ht="12" hidden="1" customHeight="1" outlineLevel="1" x14ac:dyDescent="0.2">
      <c r="A1379" s="31" t="s">
        <v>4478</v>
      </c>
      <c r="B1379" s="38" t="s">
        <v>3769</v>
      </c>
      <c r="C1379" s="47" t="s">
        <v>3770</v>
      </c>
      <c r="D1379" s="121"/>
      <c r="E1379" s="40">
        <v>10.43</v>
      </c>
      <c r="F1379" s="40" t="s">
        <v>659</v>
      </c>
      <c r="G1379" s="166">
        <f t="shared" si="167"/>
        <v>396.34</v>
      </c>
      <c r="H1379" s="166">
        <f t="shared" si="168"/>
        <v>515.24199999999996</v>
      </c>
      <c r="I1379" s="256">
        <f t="shared" si="169"/>
        <v>0</v>
      </c>
    </row>
    <row r="1380" spans="1:9" ht="12" hidden="1" customHeight="1" outlineLevel="1" x14ac:dyDescent="0.2">
      <c r="A1380" s="31" t="s">
        <v>4478</v>
      </c>
      <c r="B1380" s="38" t="s">
        <v>4476</v>
      </c>
      <c r="C1380" s="47" t="s">
        <v>4477</v>
      </c>
      <c r="D1380" s="121"/>
      <c r="E1380" s="40">
        <v>10.43</v>
      </c>
      <c r="F1380" s="40" t="s">
        <v>659</v>
      </c>
      <c r="G1380" s="166">
        <f t="shared" si="167"/>
        <v>396.34</v>
      </c>
      <c r="H1380" s="166">
        <f t="shared" si="168"/>
        <v>515.24199999999996</v>
      </c>
      <c r="I1380" s="256">
        <f t="shared" si="169"/>
        <v>0</v>
      </c>
    </row>
    <row r="1381" spans="1:9" ht="12" hidden="1" customHeight="1" outlineLevel="1" x14ac:dyDescent="0.2">
      <c r="A1381" s="31" t="s">
        <v>4478</v>
      </c>
      <c r="B1381" s="38" t="s">
        <v>395</v>
      </c>
      <c r="C1381" s="47" t="s">
        <v>396</v>
      </c>
      <c r="D1381" s="121"/>
      <c r="E1381" s="40">
        <v>10.26</v>
      </c>
      <c r="F1381" s="40" t="s">
        <v>659</v>
      </c>
      <c r="G1381" s="166">
        <f t="shared" si="167"/>
        <v>389.88</v>
      </c>
      <c r="H1381" s="166">
        <f t="shared" si="168"/>
        <v>506.84399999999999</v>
      </c>
      <c r="I1381" s="256">
        <f t="shared" si="169"/>
        <v>0</v>
      </c>
    </row>
    <row r="1382" spans="1:9" ht="12" hidden="1" customHeight="1" outlineLevel="1" x14ac:dyDescent="0.2">
      <c r="A1382" s="31" t="s">
        <v>4478</v>
      </c>
      <c r="B1382" s="38" t="s">
        <v>397</v>
      </c>
      <c r="C1382" s="47" t="s">
        <v>398</v>
      </c>
      <c r="D1382" s="121"/>
      <c r="E1382" s="40">
        <v>9.68</v>
      </c>
      <c r="F1382" s="40" t="s">
        <v>659</v>
      </c>
      <c r="G1382" s="166">
        <f t="shared" si="167"/>
        <v>367.84</v>
      </c>
      <c r="H1382" s="166">
        <f t="shared" si="168"/>
        <v>478.19200000000001</v>
      </c>
      <c r="I1382" s="256">
        <f t="shared" si="169"/>
        <v>0</v>
      </c>
    </row>
    <row r="1383" spans="1:9" ht="12" hidden="1" customHeight="1" outlineLevel="1" x14ac:dyDescent="0.2">
      <c r="A1383" s="31" t="s">
        <v>4478</v>
      </c>
      <c r="B1383" s="38" t="s">
        <v>4479</v>
      </c>
      <c r="C1383" s="47" t="s">
        <v>399</v>
      </c>
      <c r="D1383" s="121"/>
      <c r="E1383" s="42">
        <v>0.27</v>
      </c>
      <c r="F1383" s="40" t="s">
        <v>659</v>
      </c>
      <c r="G1383" s="166">
        <f t="shared" si="167"/>
        <v>10.260000000000002</v>
      </c>
      <c r="H1383" s="166">
        <f t="shared" si="168"/>
        <v>13.338000000000003</v>
      </c>
      <c r="I1383" s="256">
        <f t="shared" si="169"/>
        <v>0</v>
      </c>
    </row>
    <row r="1384" spans="1:9" ht="12" hidden="1" customHeight="1" outlineLevel="1" x14ac:dyDescent="0.2">
      <c r="A1384" s="31" t="s">
        <v>4478</v>
      </c>
      <c r="B1384" s="38" t="s">
        <v>4480</v>
      </c>
      <c r="C1384" s="47" t="s">
        <v>400</v>
      </c>
      <c r="D1384" s="121"/>
      <c r="E1384" s="42">
        <v>0.27</v>
      </c>
      <c r="F1384" s="40" t="s">
        <v>659</v>
      </c>
      <c r="G1384" s="166">
        <f t="shared" si="167"/>
        <v>10.260000000000002</v>
      </c>
      <c r="H1384" s="166">
        <f t="shared" si="168"/>
        <v>13.338000000000003</v>
      </c>
      <c r="I1384" s="256">
        <f t="shared" si="169"/>
        <v>0</v>
      </c>
    </row>
    <row r="1385" spans="1:9" ht="12" hidden="1" customHeight="1" outlineLevel="1" x14ac:dyDescent="0.2">
      <c r="A1385" s="31" t="s">
        <v>4478</v>
      </c>
      <c r="B1385" s="38" t="s">
        <v>4481</v>
      </c>
      <c r="C1385" s="47" t="s">
        <v>401</v>
      </c>
      <c r="D1385" s="121"/>
      <c r="E1385" s="42">
        <v>0.27</v>
      </c>
      <c r="F1385" s="40" t="s">
        <v>659</v>
      </c>
      <c r="G1385" s="166">
        <f t="shared" si="167"/>
        <v>10.260000000000002</v>
      </c>
      <c r="H1385" s="166">
        <f t="shared" si="168"/>
        <v>13.338000000000003</v>
      </c>
      <c r="I1385" s="256">
        <f t="shared" si="169"/>
        <v>0</v>
      </c>
    </row>
    <row r="1386" spans="1:9" ht="12" hidden="1" customHeight="1" outlineLevel="1" x14ac:dyDescent="0.2">
      <c r="A1386" s="31" t="s">
        <v>4478</v>
      </c>
      <c r="B1386" s="38" t="s">
        <v>4482</v>
      </c>
      <c r="C1386" s="47" t="s">
        <v>402</v>
      </c>
      <c r="D1386" s="121"/>
      <c r="E1386" s="42">
        <v>0.27</v>
      </c>
      <c r="F1386" s="40" t="s">
        <v>659</v>
      </c>
      <c r="G1386" s="166">
        <f t="shared" si="167"/>
        <v>10.260000000000002</v>
      </c>
      <c r="H1386" s="166">
        <f t="shared" si="168"/>
        <v>13.338000000000003</v>
      </c>
      <c r="I1386" s="256">
        <f t="shared" si="169"/>
        <v>0</v>
      </c>
    </row>
    <row r="1387" spans="1:9" ht="12" hidden="1" customHeight="1" outlineLevel="1" x14ac:dyDescent="0.2">
      <c r="A1387" s="31" t="s">
        <v>4478</v>
      </c>
      <c r="B1387" s="38" t="s">
        <v>4483</v>
      </c>
      <c r="C1387" s="47" t="s">
        <v>403</v>
      </c>
      <c r="D1387" s="121"/>
      <c r="E1387" s="42">
        <v>0.27</v>
      </c>
      <c r="F1387" s="40" t="s">
        <v>659</v>
      </c>
      <c r="G1387" s="166">
        <f t="shared" si="167"/>
        <v>10.260000000000002</v>
      </c>
      <c r="H1387" s="166">
        <f t="shared" si="168"/>
        <v>13.338000000000003</v>
      </c>
      <c r="I1387" s="256">
        <f t="shared" si="169"/>
        <v>0</v>
      </c>
    </row>
    <row r="1388" spans="1:9" ht="12" hidden="1" customHeight="1" outlineLevel="1" x14ac:dyDescent="0.2">
      <c r="A1388" s="31" t="s">
        <v>4478</v>
      </c>
      <c r="B1388" s="38" t="s">
        <v>404</v>
      </c>
      <c r="C1388" s="47" t="s">
        <v>405</v>
      </c>
      <c r="D1388" s="121"/>
      <c r="E1388" s="42">
        <v>0.27</v>
      </c>
      <c r="F1388" s="40" t="s">
        <v>659</v>
      </c>
      <c r="G1388" s="166">
        <f t="shared" si="167"/>
        <v>10.260000000000002</v>
      </c>
      <c r="H1388" s="166">
        <f t="shared" si="168"/>
        <v>13.338000000000003</v>
      </c>
      <c r="I1388" s="256">
        <f t="shared" si="169"/>
        <v>0</v>
      </c>
    </row>
    <row r="1389" spans="1:9" ht="12" hidden="1" customHeight="1" outlineLevel="1" x14ac:dyDescent="0.2">
      <c r="A1389" s="31" t="s">
        <v>4478</v>
      </c>
      <c r="B1389" s="38" t="s">
        <v>4485</v>
      </c>
      <c r="C1389" s="47" t="s">
        <v>406</v>
      </c>
      <c r="D1389" s="121"/>
      <c r="E1389" s="40">
        <v>4.32</v>
      </c>
      <c r="F1389" s="40" t="s">
        <v>659</v>
      </c>
      <c r="G1389" s="166">
        <f t="shared" si="167"/>
        <v>164.16000000000003</v>
      </c>
      <c r="H1389" s="166">
        <f t="shared" si="168"/>
        <v>213.40800000000004</v>
      </c>
      <c r="I1389" s="256">
        <f t="shared" si="169"/>
        <v>0</v>
      </c>
    </row>
    <row r="1390" spans="1:9" ht="12" hidden="1" customHeight="1" outlineLevel="1" x14ac:dyDescent="0.2">
      <c r="A1390" s="31" t="s">
        <v>4478</v>
      </c>
      <c r="B1390" s="38" t="s">
        <v>4486</v>
      </c>
      <c r="C1390" s="47" t="s">
        <v>4487</v>
      </c>
      <c r="D1390" s="121"/>
      <c r="E1390" s="40">
        <v>4.33</v>
      </c>
      <c r="F1390" s="40" t="s">
        <v>659</v>
      </c>
      <c r="G1390" s="166">
        <f t="shared" si="167"/>
        <v>164.54</v>
      </c>
      <c r="H1390" s="166">
        <f t="shared" si="168"/>
        <v>213.90199999999999</v>
      </c>
      <c r="I1390" s="256">
        <f t="shared" si="169"/>
        <v>0</v>
      </c>
    </row>
    <row r="1391" spans="1:9" ht="12" hidden="1" customHeight="1" outlineLevel="1" x14ac:dyDescent="0.2">
      <c r="A1391" s="31" t="s">
        <v>4493</v>
      </c>
      <c r="B1391" s="38" t="s">
        <v>4488</v>
      </c>
      <c r="C1391" s="47" t="s">
        <v>407</v>
      </c>
      <c r="D1391" s="121"/>
      <c r="E1391" s="40">
        <v>0.56000000000000005</v>
      </c>
      <c r="F1391" s="40" t="s">
        <v>659</v>
      </c>
      <c r="G1391" s="166">
        <f t="shared" si="167"/>
        <v>21.28</v>
      </c>
      <c r="H1391" s="166">
        <f t="shared" si="168"/>
        <v>27.664000000000001</v>
      </c>
      <c r="I1391" s="256">
        <f t="shared" si="169"/>
        <v>0</v>
      </c>
    </row>
    <row r="1392" spans="1:9" ht="12" hidden="1" customHeight="1" outlineLevel="1" x14ac:dyDescent="0.2">
      <c r="A1392" s="31" t="s">
        <v>4493</v>
      </c>
      <c r="B1392" s="38" t="s">
        <v>4489</v>
      </c>
      <c r="C1392" s="47" t="s">
        <v>4490</v>
      </c>
      <c r="D1392" s="121"/>
      <c r="E1392" s="40">
        <v>0.56000000000000005</v>
      </c>
      <c r="F1392" s="40" t="s">
        <v>659</v>
      </c>
      <c r="G1392" s="166">
        <f t="shared" si="167"/>
        <v>21.28</v>
      </c>
      <c r="H1392" s="166">
        <f t="shared" si="168"/>
        <v>27.664000000000001</v>
      </c>
      <c r="I1392" s="256">
        <f t="shared" si="169"/>
        <v>0</v>
      </c>
    </row>
    <row r="1393" spans="1:9" ht="12" hidden="1" customHeight="1" outlineLevel="1" x14ac:dyDescent="0.2">
      <c r="A1393" s="31" t="s">
        <v>4493</v>
      </c>
      <c r="B1393" s="38" t="s">
        <v>4491</v>
      </c>
      <c r="C1393" s="47" t="s">
        <v>4492</v>
      </c>
      <c r="D1393" s="121"/>
      <c r="E1393" s="40">
        <v>0.81</v>
      </c>
      <c r="F1393" s="40" t="s">
        <v>659</v>
      </c>
      <c r="G1393" s="166">
        <f t="shared" si="167"/>
        <v>30.78</v>
      </c>
      <c r="H1393" s="166">
        <f t="shared" si="168"/>
        <v>40.014000000000003</v>
      </c>
      <c r="I1393" s="256">
        <f t="shared" si="169"/>
        <v>0</v>
      </c>
    </row>
    <row r="1394" spans="1:9" ht="12" hidden="1" customHeight="1" outlineLevel="1" x14ac:dyDescent="0.2">
      <c r="A1394" s="31" t="s">
        <v>4493</v>
      </c>
      <c r="B1394" s="38" t="s">
        <v>408</v>
      </c>
      <c r="C1394" s="47" t="s">
        <v>409</v>
      </c>
      <c r="D1394" s="121"/>
      <c r="E1394" s="40">
        <v>0.81</v>
      </c>
      <c r="F1394" s="40" t="s">
        <v>659</v>
      </c>
      <c r="G1394" s="166">
        <f t="shared" si="167"/>
        <v>30.78</v>
      </c>
      <c r="H1394" s="166">
        <f t="shared" si="168"/>
        <v>40.014000000000003</v>
      </c>
      <c r="I1394" s="256">
        <f t="shared" si="169"/>
        <v>0</v>
      </c>
    </row>
    <row r="1395" spans="1:9" ht="12" hidden="1" customHeight="1" outlineLevel="1" x14ac:dyDescent="0.2">
      <c r="A1395" s="31" t="s">
        <v>4493</v>
      </c>
      <c r="B1395" s="38" t="s">
        <v>4494</v>
      </c>
      <c r="C1395" s="47" t="s">
        <v>410</v>
      </c>
      <c r="D1395" s="121"/>
      <c r="E1395" s="42">
        <v>3.46</v>
      </c>
      <c r="F1395" s="40" t="s">
        <v>659</v>
      </c>
      <c r="G1395" s="166">
        <f t="shared" si="167"/>
        <v>131.47999999999999</v>
      </c>
      <c r="H1395" s="166">
        <f t="shared" si="168"/>
        <v>170.92400000000001</v>
      </c>
      <c r="I1395" s="256">
        <f t="shared" si="169"/>
        <v>0</v>
      </c>
    </row>
    <row r="1396" spans="1:9" ht="12" hidden="1" customHeight="1" outlineLevel="1" x14ac:dyDescent="0.2">
      <c r="A1396" s="31" t="s">
        <v>4493</v>
      </c>
      <c r="B1396" s="38" t="s">
        <v>4495</v>
      </c>
      <c r="C1396" s="47" t="s">
        <v>4496</v>
      </c>
      <c r="D1396" s="121"/>
      <c r="E1396" s="42">
        <v>3.46</v>
      </c>
      <c r="F1396" s="40" t="s">
        <v>659</v>
      </c>
      <c r="G1396" s="166">
        <f t="shared" si="167"/>
        <v>131.47999999999999</v>
      </c>
      <c r="H1396" s="166">
        <f t="shared" si="168"/>
        <v>170.92400000000001</v>
      </c>
      <c r="I1396" s="256">
        <f t="shared" si="169"/>
        <v>0</v>
      </c>
    </row>
    <row r="1397" spans="1:9" ht="12" hidden="1" customHeight="1" outlineLevel="1" x14ac:dyDescent="0.2">
      <c r="A1397" s="31" t="s">
        <v>4493</v>
      </c>
      <c r="B1397" s="38" t="s">
        <v>4497</v>
      </c>
      <c r="C1397" s="47" t="s">
        <v>411</v>
      </c>
      <c r="D1397" s="121"/>
      <c r="E1397" s="42">
        <v>0.56000000000000005</v>
      </c>
      <c r="F1397" s="40" t="s">
        <v>659</v>
      </c>
      <c r="G1397" s="166">
        <f t="shared" si="167"/>
        <v>21.28</v>
      </c>
      <c r="H1397" s="166">
        <f t="shared" si="168"/>
        <v>27.664000000000001</v>
      </c>
      <c r="I1397" s="256">
        <f t="shared" si="169"/>
        <v>0</v>
      </c>
    </row>
    <row r="1398" spans="1:9" ht="12" hidden="1" customHeight="1" outlineLevel="1" x14ac:dyDescent="0.2">
      <c r="A1398" s="31" t="s">
        <v>4493</v>
      </c>
      <c r="B1398" s="38" t="s">
        <v>4498</v>
      </c>
      <c r="C1398" s="47" t="s">
        <v>4499</v>
      </c>
      <c r="D1398" s="121"/>
      <c r="E1398" s="42">
        <v>0.26</v>
      </c>
      <c r="F1398" s="40" t="s">
        <v>659</v>
      </c>
      <c r="G1398" s="166">
        <f t="shared" si="167"/>
        <v>9.8800000000000008</v>
      </c>
      <c r="H1398" s="166">
        <f t="shared" si="168"/>
        <v>12.844000000000001</v>
      </c>
      <c r="I1398" s="256">
        <f t="shared" si="169"/>
        <v>0</v>
      </c>
    </row>
    <row r="1399" spans="1:9" ht="12" hidden="1" customHeight="1" outlineLevel="1" x14ac:dyDescent="0.2">
      <c r="A1399" s="31" t="s">
        <v>4504</v>
      </c>
      <c r="B1399" s="38" t="s">
        <v>4500</v>
      </c>
      <c r="C1399" s="47" t="s">
        <v>4501</v>
      </c>
      <c r="D1399" s="121"/>
      <c r="E1399" s="40">
        <v>13.6</v>
      </c>
      <c r="F1399" s="40" t="s">
        <v>659</v>
      </c>
      <c r="G1399" s="166">
        <f t="shared" si="167"/>
        <v>516.79999999999995</v>
      </c>
      <c r="H1399" s="166">
        <f t="shared" si="168"/>
        <v>671.83999999999992</v>
      </c>
      <c r="I1399" s="256">
        <f t="shared" si="169"/>
        <v>0</v>
      </c>
    </row>
    <row r="1400" spans="1:9" ht="12" hidden="1" customHeight="1" outlineLevel="1" x14ac:dyDescent="0.2">
      <c r="A1400" s="31" t="s">
        <v>4504</v>
      </c>
      <c r="B1400" s="38" t="s">
        <v>4502</v>
      </c>
      <c r="C1400" s="47" t="s">
        <v>4503</v>
      </c>
      <c r="D1400" s="121"/>
      <c r="E1400" s="40">
        <v>13.6</v>
      </c>
      <c r="F1400" s="40" t="s">
        <v>659</v>
      </c>
      <c r="G1400" s="166">
        <f t="shared" si="167"/>
        <v>516.79999999999995</v>
      </c>
      <c r="H1400" s="166">
        <f t="shared" si="168"/>
        <v>671.83999999999992</v>
      </c>
      <c r="I1400" s="256">
        <f t="shared" si="169"/>
        <v>0</v>
      </c>
    </row>
    <row r="1401" spans="1:9" ht="12" hidden="1" customHeight="1" outlineLevel="1" x14ac:dyDescent="0.2">
      <c r="A1401" s="31" t="s">
        <v>4504</v>
      </c>
      <c r="B1401" s="38" t="s">
        <v>412</v>
      </c>
      <c r="C1401" s="47" t="s">
        <v>413</v>
      </c>
      <c r="D1401" s="121"/>
      <c r="E1401" s="40">
        <v>12.02</v>
      </c>
      <c r="F1401" s="40" t="s">
        <v>659</v>
      </c>
      <c r="G1401" s="166">
        <f t="shared" si="167"/>
        <v>456.76</v>
      </c>
      <c r="H1401" s="166">
        <f t="shared" si="168"/>
        <v>593.78800000000001</v>
      </c>
      <c r="I1401" s="256">
        <f t="shared" si="169"/>
        <v>0</v>
      </c>
    </row>
    <row r="1402" spans="1:9" ht="12" hidden="1" customHeight="1" outlineLevel="1" x14ac:dyDescent="0.2">
      <c r="A1402" s="31" t="s">
        <v>4504</v>
      </c>
      <c r="B1402" s="38" t="s">
        <v>414</v>
      </c>
      <c r="C1402" s="47" t="s">
        <v>415</v>
      </c>
      <c r="D1402" s="121"/>
      <c r="E1402" s="40">
        <v>10.88</v>
      </c>
      <c r="F1402" s="40" t="s">
        <v>659</v>
      </c>
      <c r="G1402" s="166">
        <f t="shared" si="167"/>
        <v>413.44000000000005</v>
      </c>
      <c r="H1402" s="166">
        <f t="shared" si="168"/>
        <v>537.47200000000009</v>
      </c>
      <c r="I1402" s="256">
        <f t="shared" si="169"/>
        <v>0</v>
      </c>
    </row>
    <row r="1403" spans="1:9" ht="12" hidden="1" customHeight="1" outlineLevel="1" x14ac:dyDescent="0.2">
      <c r="A1403" s="31" t="s">
        <v>4504</v>
      </c>
      <c r="B1403" s="38" t="s">
        <v>4505</v>
      </c>
      <c r="C1403" s="39" t="s">
        <v>4506</v>
      </c>
      <c r="D1403" s="219"/>
      <c r="E1403" s="40">
        <v>3</v>
      </c>
      <c r="F1403" s="40" t="s">
        <v>659</v>
      </c>
      <c r="G1403" s="166">
        <f t="shared" si="167"/>
        <v>114</v>
      </c>
      <c r="H1403" s="166">
        <f t="shared" si="168"/>
        <v>148.20000000000002</v>
      </c>
      <c r="I1403" s="256">
        <f t="shared" si="169"/>
        <v>0</v>
      </c>
    </row>
    <row r="1404" spans="1:9" ht="12" hidden="1" customHeight="1" outlineLevel="1" x14ac:dyDescent="0.2">
      <c r="A1404" s="31" t="s">
        <v>1281</v>
      </c>
      <c r="B1404" s="38" t="s">
        <v>3310</v>
      </c>
      <c r="C1404" s="47" t="s">
        <v>3311</v>
      </c>
      <c r="D1404" s="121"/>
      <c r="E1404" s="40">
        <v>13</v>
      </c>
      <c r="F1404" s="40" t="s">
        <v>659</v>
      </c>
      <c r="G1404" s="166">
        <f t="shared" si="167"/>
        <v>494</v>
      </c>
      <c r="H1404" s="166">
        <f t="shared" si="168"/>
        <v>642.20000000000005</v>
      </c>
      <c r="I1404" s="256">
        <f t="shared" si="169"/>
        <v>0</v>
      </c>
    </row>
    <row r="1405" spans="1:9" ht="12" hidden="1" customHeight="1" outlineLevel="1" x14ac:dyDescent="0.2">
      <c r="A1405" s="31" t="s">
        <v>1281</v>
      </c>
      <c r="B1405" s="38" t="s">
        <v>3312</v>
      </c>
      <c r="C1405" s="47" t="s">
        <v>3313</v>
      </c>
      <c r="D1405" s="121"/>
      <c r="E1405" s="40">
        <v>19.399999999999999</v>
      </c>
      <c r="F1405" s="40" t="s">
        <v>659</v>
      </c>
      <c r="G1405" s="166">
        <f t="shared" si="167"/>
        <v>737.19999999999993</v>
      </c>
      <c r="H1405" s="166">
        <f t="shared" si="168"/>
        <v>958.3599999999999</v>
      </c>
      <c r="I1405" s="256">
        <f t="shared" si="169"/>
        <v>0</v>
      </c>
    </row>
    <row r="1406" spans="1:9" ht="12" customHeight="1" collapsed="1" x14ac:dyDescent="0.2">
      <c r="A1406" s="154" t="s">
        <v>416</v>
      </c>
      <c r="B1406" s="129"/>
      <c r="C1406" s="155"/>
      <c r="D1406" s="242"/>
      <c r="E1406" s="176"/>
      <c r="F1406" s="176"/>
    </row>
    <row r="1407" spans="1:9" ht="12" hidden="1" customHeight="1" outlineLevel="1" x14ac:dyDescent="0.2">
      <c r="A1407" s="32" t="s">
        <v>417</v>
      </c>
      <c r="B1407" s="57" t="s">
        <v>418</v>
      </c>
      <c r="C1407" s="58" t="s">
        <v>419</v>
      </c>
      <c r="D1407" s="224"/>
      <c r="E1407" s="59">
        <v>28.77</v>
      </c>
      <c r="F1407" s="69" t="s">
        <v>4209</v>
      </c>
      <c r="G1407" s="166">
        <f t="shared" ref="G1407:G1427" si="170">E1407*$G$1</f>
        <v>1093.26</v>
      </c>
      <c r="H1407" s="166">
        <f t="shared" ref="H1407:H1427" si="171">G1407*($H$1+1)</f>
        <v>1421.2380000000001</v>
      </c>
      <c r="I1407" s="256">
        <f t="shared" ref="I1407:I1427" si="172">D1407*H1407</f>
        <v>0</v>
      </c>
    </row>
    <row r="1408" spans="1:9" ht="12" hidden="1" customHeight="1" outlineLevel="1" x14ac:dyDescent="0.2">
      <c r="A1408" s="31" t="s">
        <v>417</v>
      </c>
      <c r="B1408" s="57" t="s">
        <v>420</v>
      </c>
      <c r="C1408" s="170" t="s">
        <v>421</v>
      </c>
      <c r="D1408" s="121"/>
      <c r="E1408" s="59">
        <v>28.77</v>
      </c>
      <c r="F1408" s="69" t="s">
        <v>4209</v>
      </c>
      <c r="G1408" s="166">
        <f t="shared" si="170"/>
        <v>1093.26</v>
      </c>
      <c r="H1408" s="166">
        <f t="shared" si="171"/>
        <v>1421.2380000000001</v>
      </c>
      <c r="I1408" s="256">
        <f t="shared" si="172"/>
        <v>0</v>
      </c>
    </row>
    <row r="1409" spans="1:9" ht="12" hidden="1" customHeight="1" outlineLevel="1" x14ac:dyDescent="0.2">
      <c r="A1409" s="31" t="s">
        <v>417</v>
      </c>
      <c r="B1409" s="57" t="s">
        <v>422</v>
      </c>
      <c r="C1409" s="171" t="s">
        <v>423</v>
      </c>
      <c r="D1409" s="122"/>
      <c r="E1409" s="59">
        <v>37.78</v>
      </c>
      <c r="F1409" s="69" t="s">
        <v>4209</v>
      </c>
      <c r="G1409" s="166">
        <f t="shared" si="170"/>
        <v>1435.64</v>
      </c>
      <c r="H1409" s="166">
        <f t="shared" si="171"/>
        <v>1866.3320000000001</v>
      </c>
      <c r="I1409" s="256">
        <f t="shared" si="172"/>
        <v>0</v>
      </c>
    </row>
    <row r="1410" spans="1:9" ht="12" hidden="1" customHeight="1" outlineLevel="1" x14ac:dyDescent="0.2">
      <c r="A1410" s="31" t="s">
        <v>417</v>
      </c>
      <c r="B1410" s="57" t="s">
        <v>424</v>
      </c>
      <c r="C1410" s="36" t="s">
        <v>425</v>
      </c>
      <c r="D1410" s="211"/>
      <c r="E1410" s="59">
        <v>37.78</v>
      </c>
      <c r="F1410" s="59" t="s">
        <v>4209</v>
      </c>
      <c r="G1410" s="166">
        <f t="shared" si="170"/>
        <v>1435.64</v>
      </c>
      <c r="H1410" s="166">
        <f t="shared" si="171"/>
        <v>1866.3320000000001</v>
      </c>
      <c r="I1410" s="256">
        <f t="shared" si="172"/>
        <v>0</v>
      </c>
    </row>
    <row r="1411" spans="1:9" ht="12" hidden="1" customHeight="1" outlineLevel="1" x14ac:dyDescent="0.2">
      <c r="A1411" s="34" t="s">
        <v>417</v>
      </c>
      <c r="B1411" s="57" t="s">
        <v>426</v>
      </c>
      <c r="C1411" s="171" t="s">
        <v>427</v>
      </c>
      <c r="D1411" s="122"/>
      <c r="E1411" s="59">
        <v>10.38</v>
      </c>
      <c r="F1411" s="59" t="s">
        <v>659</v>
      </c>
      <c r="G1411" s="166">
        <f t="shared" si="170"/>
        <v>394.44000000000005</v>
      </c>
      <c r="H1411" s="166">
        <f t="shared" si="171"/>
        <v>512.77200000000005</v>
      </c>
      <c r="I1411" s="256">
        <f t="shared" si="172"/>
        <v>0</v>
      </c>
    </row>
    <row r="1412" spans="1:9" ht="12" hidden="1" customHeight="1" outlineLevel="1" x14ac:dyDescent="0.2">
      <c r="A1412" s="31" t="s">
        <v>417</v>
      </c>
      <c r="B1412" s="57" t="s">
        <v>426</v>
      </c>
      <c r="C1412" s="58" t="s">
        <v>428</v>
      </c>
      <c r="D1412" s="224"/>
      <c r="E1412" s="59">
        <v>10.7</v>
      </c>
      <c r="F1412" s="59" t="s">
        <v>659</v>
      </c>
      <c r="G1412" s="166">
        <f t="shared" si="170"/>
        <v>406.59999999999997</v>
      </c>
      <c r="H1412" s="166">
        <f t="shared" si="171"/>
        <v>528.57999999999993</v>
      </c>
      <c r="I1412" s="256">
        <f t="shared" si="172"/>
        <v>0</v>
      </c>
    </row>
    <row r="1413" spans="1:9" ht="12" hidden="1" customHeight="1" outlineLevel="1" x14ac:dyDescent="0.2">
      <c r="A1413" s="33" t="s">
        <v>417</v>
      </c>
      <c r="B1413" s="57" t="s">
        <v>429</v>
      </c>
      <c r="C1413" s="58" t="s">
        <v>430</v>
      </c>
      <c r="D1413" s="224"/>
      <c r="E1413" s="69">
        <v>0.06</v>
      </c>
      <c r="F1413" s="69" t="s">
        <v>659</v>
      </c>
      <c r="G1413" s="166">
        <f t="shared" si="170"/>
        <v>2.2799999999999998</v>
      </c>
      <c r="H1413" s="166">
        <f t="shared" si="171"/>
        <v>2.964</v>
      </c>
      <c r="I1413" s="256">
        <f t="shared" si="172"/>
        <v>0</v>
      </c>
    </row>
    <row r="1414" spans="1:9" ht="12" hidden="1" customHeight="1" outlineLevel="1" x14ac:dyDescent="0.2">
      <c r="A1414" s="33" t="s">
        <v>417</v>
      </c>
      <c r="B1414" s="57" t="s">
        <v>431</v>
      </c>
      <c r="C1414" s="170" t="s">
        <v>432</v>
      </c>
      <c r="D1414" s="121"/>
      <c r="E1414" s="69">
        <v>15.1</v>
      </c>
      <c r="F1414" s="69" t="s">
        <v>659</v>
      </c>
      <c r="G1414" s="166">
        <f t="shared" si="170"/>
        <v>573.79999999999995</v>
      </c>
      <c r="H1414" s="166">
        <f t="shared" si="171"/>
        <v>745.93999999999994</v>
      </c>
      <c r="I1414" s="256">
        <f t="shared" si="172"/>
        <v>0</v>
      </c>
    </row>
    <row r="1415" spans="1:9" ht="12" hidden="1" customHeight="1" outlineLevel="1" x14ac:dyDescent="0.2">
      <c r="A1415" s="33" t="s">
        <v>417</v>
      </c>
      <c r="B1415" s="57" t="s">
        <v>433</v>
      </c>
      <c r="C1415" s="171" t="s">
        <v>434</v>
      </c>
      <c r="D1415" s="122"/>
      <c r="E1415" s="69">
        <v>15.1</v>
      </c>
      <c r="F1415" s="69" t="s">
        <v>659</v>
      </c>
      <c r="G1415" s="166">
        <f t="shared" si="170"/>
        <v>573.79999999999995</v>
      </c>
      <c r="H1415" s="166">
        <f t="shared" si="171"/>
        <v>745.93999999999994</v>
      </c>
      <c r="I1415" s="256">
        <f t="shared" si="172"/>
        <v>0</v>
      </c>
    </row>
    <row r="1416" spans="1:9" ht="12" hidden="1" customHeight="1" outlineLevel="1" x14ac:dyDescent="0.2">
      <c r="A1416" s="33" t="s">
        <v>435</v>
      </c>
      <c r="B1416" s="57" t="s">
        <v>436</v>
      </c>
      <c r="C1416" s="36" t="s">
        <v>437</v>
      </c>
      <c r="D1416" s="211"/>
      <c r="E1416" s="69">
        <v>0.8</v>
      </c>
      <c r="F1416" s="69" t="s">
        <v>659</v>
      </c>
      <c r="G1416" s="166">
        <f t="shared" si="170"/>
        <v>30.400000000000002</v>
      </c>
      <c r="H1416" s="166">
        <f t="shared" si="171"/>
        <v>39.520000000000003</v>
      </c>
      <c r="I1416" s="256">
        <f t="shared" si="172"/>
        <v>0</v>
      </c>
    </row>
    <row r="1417" spans="1:9" ht="12" hidden="1" customHeight="1" outlineLevel="1" x14ac:dyDescent="0.2">
      <c r="A1417" s="33" t="s">
        <v>435</v>
      </c>
      <c r="B1417" s="57" t="s">
        <v>438</v>
      </c>
      <c r="C1417" s="171" t="s">
        <v>439</v>
      </c>
      <c r="D1417" s="122"/>
      <c r="E1417" s="69">
        <v>0.8</v>
      </c>
      <c r="F1417" s="69" t="s">
        <v>659</v>
      </c>
      <c r="G1417" s="166">
        <f t="shared" si="170"/>
        <v>30.400000000000002</v>
      </c>
      <c r="H1417" s="166">
        <f t="shared" si="171"/>
        <v>39.520000000000003</v>
      </c>
      <c r="I1417" s="256">
        <f t="shared" si="172"/>
        <v>0</v>
      </c>
    </row>
    <row r="1418" spans="1:9" ht="12" hidden="1" customHeight="1" outlineLevel="1" x14ac:dyDescent="0.2">
      <c r="A1418" s="33" t="s">
        <v>435</v>
      </c>
      <c r="B1418" s="57" t="s">
        <v>440</v>
      </c>
      <c r="C1418" s="171" t="s">
        <v>441</v>
      </c>
      <c r="D1418" s="122"/>
      <c r="E1418" s="69">
        <v>2.37</v>
      </c>
      <c r="F1418" s="69" t="s">
        <v>659</v>
      </c>
      <c r="G1418" s="166">
        <f t="shared" si="170"/>
        <v>90.06</v>
      </c>
      <c r="H1418" s="166">
        <f t="shared" si="171"/>
        <v>117.078</v>
      </c>
      <c r="I1418" s="256">
        <f t="shared" si="172"/>
        <v>0</v>
      </c>
    </row>
    <row r="1419" spans="1:9" ht="12" hidden="1" customHeight="1" outlineLevel="1" x14ac:dyDescent="0.2">
      <c r="A1419" s="33" t="s">
        <v>435</v>
      </c>
      <c r="B1419" s="57" t="s">
        <v>442</v>
      </c>
      <c r="C1419" s="58" t="s">
        <v>443</v>
      </c>
      <c r="D1419" s="224"/>
      <c r="E1419" s="59">
        <v>0.18</v>
      </c>
      <c r="F1419" s="69" t="s">
        <v>659</v>
      </c>
      <c r="G1419" s="166">
        <f t="shared" si="170"/>
        <v>6.84</v>
      </c>
      <c r="H1419" s="166">
        <f t="shared" si="171"/>
        <v>8.8919999999999995</v>
      </c>
      <c r="I1419" s="256">
        <f t="shared" si="172"/>
        <v>0</v>
      </c>
    </row>
    <row r="1420" spans="1:9" ht="12" hidden="1" customHeight="1" outlineLevel="1" x14ac:dyDescent="0.2">
      <c r="A1420" s="33" t="s">
        <v>435</v>
      </c>
      <c r="B1420" s="38" t="s">
        <v>444</v>
      </c>
      <c r="C1420" s="170" t="s">
        <v>445</v>
      </c>
      <c r="D1420" s="121"/>
      <c r="E1420" s="59">
        <v>3.98</v>
      </c>
      <c r="F1420" s="40" t="s">
        <v>659</v>
      </c>
      <c r="G1420" s="166">
        <f t="shared" si="170"/>
        <v>151.24</v>
      </c>
      <c r="H1420" s="166">
        <f t="shared" si="171"/>
        <v>196.61200000000002</v>
      </c>
      <c r="I1420" s="256">
        <f t="shared" si="172"/>
        <v>0</v>
      </c>
    </row>
    <row r="1421" spans="1:9" ht="12" hidden="1" customHeight="1" outlineLevel="1" x14ac:dyDescent="0.2">
      <c r="A1421" s="33" t="s">
        <v>435</v>
      </c>
      <c r="B1421" s="38" t="s">
        <v>446</v>
      </c>
      <c r="C1421" s="170" t="s">
        <v>447</v>
      </c>
      <c r="D1421" s="121"/>
      <c r="E1421" s="59">
        <v>6.43</v>
      </c>
      <c r="F1421" s="40" t="s">
        <v>659</v>
      </c>
      <c r="G1421" s="166">
        <f t="shared" si="170"/>
        <v>244.33999999999997</v>
      </c>
      <c r="H1421" s="166">
        <f t="shared" si="171"/>
        <v>317.642</v>
      </c>
      <c r="I1421" s="256">
        <f t="shared" si="172"/>
        <v>0</v>
      </c>
    </row>
    <row r="1422" spans="1:9" ht="12" hidden="1" customHeight="1" outlineLevel="1" x14ac:dyDescent="0.2">
      <c r="A1422" s="33" t="s">
        <v>448</v>
      </c>
      <c r="B1422" s="38" t="s">
        <v>449</v>
      </c>
      <c r="C1422" s="36" t="s">
        <v>450</v>
      </c>
      <c r="D1422" s="211"/>
      <c r="E1422" s="59">
        <v>14.56</v>
      </c>
      <c r="F1422" s="56" t="s">
        <v>659</v>
      </c>
      <c r="G1422" s="166">
        <f t="shared" si="170"/>
        <v>553.28</v>
      </c>
      <c r="H1422" s="166">
        <f t="shared" si="171"/>
        <v>719.26400000000001</v>
      </c>
      <c r="I1422" s="256">
        <f t="shared" si="172"/>
        <v>0</v>
      </c>
    </row>
    <row r="1423" spans="1:9" ht="12" hidden="1" customHeight="1" outlineLevel="1" x14ac:dyDescent="0.2">
      <c r="A1423" s="33" t="s">
        <v>448</v>
      </c>
      <c r="B1423" s="38" t="s">
        <v>451</v>
      </c>
      <c r="C1423" s="170" t="s">
        <v>452</v>
      </c>
      <c r="D1423" s="121"/>
      <c r="E1423" s="59">
        <v>2.91</v>
      </c>
      <c r="F1423" s="56" t="s">
        <v>659</v>
      </c>
      <c r="G1423" s="166">
        <f t="shared" si="170"/>
        <v>110.58000000000001</v>
      </c>
      <c r="H1423" s="166">
        <f t="shared" si="171"/>
        <v>143.75400000000002</v>
      </c>
      <c r="I1423" s="256">
        <f t="shared" si="172"/>
        <v>0</v>
      </c>
    </row>
    <row r="1424" spans="1:9" ht="12" hidden="1" customHeight="1" outlineLevel="1" x14ac:dyDescent="0.2">
      <c r="A1424" s="33" t="s">
        <v>448</v>
      </c>
      <c r="B1424" s="38" t="s">
        <v>451</v>
      </c>
      <c r="C1424" s="55" t="s">
        <v>453</v>
      </c>
      <c r="D1424" s="208"/>
      <c r="E1424" s="59">
        <v>3.49</v>
      </c>
      <c r="F1424" s="56" t="s">
        <v>659</v>
      </c>
      <c r="G1424" s="166">
        <f t="shared" si="170"/>
        <v>132.62</v>
      </c>
      <c r="H1424" s="166">
        <f t="shared" si="171"/>
        <v>172.40600000000001</v>
      </c>
      <c r="I1424" s="256">
        <f t="shared" si="172"/>
        <v>0</v>
      </c>
    </row>
    <row r="1425" spans="1:9" ht="12" hidden="1" customHeight="1" outlineLevel="1" x14ac:dyDescent="0.2">
      <c r="A1425" s="33" t="s">
        <v>448</v>
      </c>
      <c r="B1425" s="38" t="s">
        <v>454</v>
      </c>
      <c r="C1425" s="55" t="s">
        <v>455</v>
      </c>
      <c r="D1425" s="208"/>
      <c r="E1425" s="69">
        <v>4.75</v>
      </c>
      <c r="F1425" s="40" t="s">
        <v>659</v>
      </c>
      <c r="G1425" s="166">
        <f t="shared" si="170"/>
        <v>180.5</v>
      </c>
      <c r="H1425" s="166">
        <f t="shared" si="171"/>
        <v>234.65</v>
      </c>
      <c r="I1425" s="256">
        <f t="shared" si="172"/>
        <v>0</v>
      </c>
    </row>
    <row r="1426" spans="1:9" ht="12" hidden="1" customHeight="1" outlineLevel="1" x14ac:dyDescent="0.2">
      <c r="A1426" s="33" t="s">
        <v>448</v>
      </c>
      <c r="B1426" s="38" t="s">
        <v>456</v>
      </c>
      <c r="C1426" s="170" t="s">
        <v>457</v>
      </c>
      <c r="D1426" s="121"/>
      <c r="E1426" s="69">
        <v>3.49</v>
      </c>
      <c r="F1426" s="40" t="s">
        <v>659</v>
      </c>
      <c r="G1426" s="166">
        <f t="shared" si="170"/>
        <v>132.62</v>
      </c>
      <c r="H1426" s="166">
        <f t="shared" si="171"/>
        <v>172.40600000000001</v>
      </c>
      <c r="I1426" s="256">
        <f t="shared" si="172"/>
        <v>0</v>
      </c>
    </row>
    <row r="1427" spans="1:9" ht="12" hidden="1" customHeight="1" outlineLevel="1" x14ac:dyDescent="0.2">
      <c r="A1427" s="33" t="s">
        <v>448</v>
      </c>
      <c r="B1427" s="38" t="s">
        <v>458</v>
      </c>
      <c r="C1427" s="41" t="s">
        <v>459</v>
      </c>
      <c r="D1427" s="121"/>
      <c r="E1427" s="69">
        <v>0.13</v>
      </c>
      <c r="F1427" s="40" t="s">
        <v>659</v>
      </c>
      <c r="G1427" s="166">
        <f t="shared" si="170"/>
        <v>4.9400000000000004</v>
      </c>
      <c r="H1427" s="166">
        <f t="shared" si="171"/>
        <v>6.4220000000000006</v>
      </c>
      <c r="I1427" s="256">
        <f t="shared" si="172"/>
        <v>0</v>
      </c>
    </row>
    <row r="1428" spans="1:9" ht="12" customHeight="1" collapsed="1" x14ac:dyDescent="0.2">
      <c r="A1428" s="154" t="s">
        <v>3759</v>
      </c>
      <c r="B1428" s="129"/>
      <c r="C1428" s="155"/>
      <c r="D1428" s="242"/>
      <c r="E1428" s="176"/>
      <c r="F1428" s="176"/>
    </row>
    <row r="1429" spans="1:9" ht="12" hidden="1" customHeight="1" outlineLevel="1" x14ac:dyDescent="0.2">
      <c r="A1429" s="106" t="s">
        <v>460</v>
      </c>
      <c r="B1429" s="107" t="s">
        <v>2625</v>
      </c>
      <c r="C1429" s="108" t="s">
        <v>2626</v>
      </c>
      <c r="D1429" s="67"/>
      <c r="E1429" s="40">
        <v>109.4</v>
      </c>
      <c r="F1429" s="40" t="s">
        <v>4209</v>
      </c>
      <c r="G1429" s="166">
        <f>E1429*$G$1</f>
        <v>4157.2</v>
      </c>
      <c r="H1429" s="166">
        <f>G1429*($H$1+1)</f>
        <v>5404.36</v>
      </c>
      <c r="I1429" s="256">
        <f>D1429*H1429</f>
        <v>0</v>
      </c>
    </row>
    <row r="1430" spans="1:9" ht="12" hidden="1" customHeight="1" outlineLevel="1" x14ac:dyDescent="0.2">
      <c r="A1430" s="106" t="s">
        <v>460</v>
      </c>
      <c r="B1430" s="52" t="s">
        <v>2627</v>
      </c>
      <c r="C1430" s="60" t="s">
        <v>2628</v>
      </c>
      <c r="D1430" s="67"/>
      <c r="E1430" s="53">
        <v>112</v>
      </c>
      <c r="F1430" s="53" t="s">
        <v>4209</v>
      </c>
      <c r="G1430" s="166">
        <f>E1430*$G$1</f>
        <v>4256</v>
      </c>
      <c r="H1430" s="166">
        <f>G1430*($H$1+1)</f>
        <v>5532.8</v>
      </c>
      <c r="I1430" s="256">
        <f>D1430*H1430</f>
        <v>0</v>
      </c>
    </row>
    <row r="1431" spans="1:9" ht="12" hidden="1" customHeight="1" outlineLevel="1" x14ac:dyDescent="0.2">
      <c r="A1431" s="106" t="s">
        <v>460</v>
      </c>
      <c r="B1431" s="52" t="s">
        <v>2629</v>
      </c>
      <c r="C1431" s="60" t="s">
        <v>2630</v>
      </c>
      <c r="D1431" s="240"/>
      <c r="E1431" s="53">
        <v>115.98</v>
      </c>
      <c r="F1431" s="53" t="s">
        <v>4209</v>
      </c>
      <c r="G1431" s="166">
        <f>E1431*$G$1</f>
        <v>4407.24</v>
      </c>
      <c r="H1431" s="166">
        <f>G1431*($H$1+1)</f>
        <v>5729.4120000000003</v>
      </c>
      <c r="I1431" s="256">
        <f>D1431*H1431</f>
        <v>0</v>
      </c>
    </row>
    <row r="1432" spans="1:9" ht="12" hidden="1" customHeight="1" outlineLevel="1" x14ac:dyDescent="0.2">
      <c r="A1432" s="106" t="s">
        <v>460</v>
      </c>
      <c r="B1432" s="107" t="s">
        <v>2631</v>
      </c>
      <c r="C1432" s="109" t="s">
        <v>2632</v>
      </c>
      <c r="D1432" s="240"/>
      <c r="E1432" s="53">
        <v>5.5</v>
      </c>
      <c r="F1432" s="40" t="s">
        <v>4209</v>
      </c>
      <c r="G1432" s="166">
        <f>E1432*$G$1</f>
        <v>209</v>
      </c>
      <c r="H1432" s="166">
        <f>G1432*($H$1+1)</f>
        <v>271.7</v>
      </c>
      <c r="I1432" s="256">
        <f>D1432*H1432</f>
        <v>0</v>
      </c>
    </row>
    <row r="1433" spans="1:9" ht="12" hidden="1" customHeight="1" outlineLevel="1" x14ac:dyDescent="0.2">
      <c r="A1433" s="106" t="s">
        <v>460</v>
      </c>
      <c r="B1433" s="107" t="s">
        <v>2633</v>
      </c>
      <c r="C1433" s="109" t="s">
        <v>461</v>
      </c>
      <c r="D1433" s="240"/>
      <c r="E1433" s="53">
        <v>24.5</v>
      </c>
      <c r="F1433" s="40" t="s">
        <v>2358</v>
      </c>
      <c r="G1433" s="166">
        <f>E1433*$G$1</f>
        <v>931</v>
      </c>
      <c r="H1433" s="166">
        <f>G1433*($H$1+1)</f>
        <v>1210.3</v>
      </c>
      <c r="I1433" s="256">
        <f>D1433*H1433</f>
        <v>0</v>
      </c>
    </row>
    <row r="1434" spans="1:9" ht="12" customHeight="1" collapsed="1" x14ac:dyDescent="0.25">
      <c r="A1434" s="125" t="s">
        <v>4228</v>
      </c>
      <c r="B1434" s="129"/>
      <c r="C1434" s="138"/>
      <c r="D1434" s="206"/>
      <c r="E1434" s="176"/>
      <c r="F1434" s="176"/>
    </row>
    <row r="1435" spans="1:9" ht="12" hidden="1" customHeight="1" outlineLevel="1" x14ac:dyDescent="0.2">
      <c r="A1435" s="31" t="s">
        <v>4229</v>
      </c>
      <c r="B1435" s="38" t="s">
        <v>4230</v>
      </c>
      <c r="C1435" s="39" t="s">
        <v>150</v>
      </c>
      <c r="D1435" s="219"/>
      <c r="E1435" s="40">
        <v>3</v>
      </c>
      <c r="F1435" s="40" t="s">
        <v>659</v>
      </c>
      <c r="G1435" s="166">
        <f t="shared" ref="G1435:G1446" si="173">E1435*$G$1</f>
        <v>114</v>
      </c>
      <c r="H1435" s="166">
        <f t="shared" ref="H1435:H1446" si="174">G1435*($H$1+1)</f>
        <v>148.20000000000002</v>
      </c>
      <c r="I1435" s="256">
        <f t="shared" ref="I1435:I1446" si="175">D1435*H1435</f>
        <v>0</v>
      </c>
    </row>
    <row r="1436" spans="1:9" ht="12" hidden="1" customHeight="1" outlineLevel="1" x14ac:dyDescent="0.2">
      <c r="A1436" s="31" t="s">
        <v>4229</v>
      </c>
      <c r="B1436" s="38" t="s">
        <v>151</v>
      </c>
      <c r="C1436" s="39" t="s">
        <v>2634</v>
      </c>
      <c r="D1436" s="219"/>
      <c r="E1436" s="40">
        <v>1.2</v>
      </c>
      <c r="F1436" s="40" t="s">
        <v>659</v>
      </c>
      <c r="G1436" s="166">
        <f t="shared" si="173"/>
        <v>45.6</v>
      </c>
      <c r="H1436" s="166">
        <f t="shared" si="174"/>
        <v>59.28</v>
      </c>
      <c r="I1436" s="256">
        <f t="shared" si="175"/>
        <v>0</v>
      </c>
    </row>
    <row r="1437" spans="1:9" ht="12" hidden="1" customHeight="1" outlineLevel="1" x14ac:dyDescent="0.2">
      <c r="A1437" s="31" t="s">
        <v>4229</v>
      </c>
      <c r="B1437" s="38" t="s">
        <v>152</v>
      </c>
      <c r="C1437" s="39" t="s">
        <v>2635</v>
      </c>
      <c r="D1437" s="219"/>
      <c r="E1437" s="40">
        <v>1.4</v>
      </c>
      <c r="F1437" s="40" t="s">
        <v>659</v>
      </c>
      <c r="G1437" s="166">
        <f t="shared" si="173"/>
        <v>53.199999999999996</v>
      </c>
      <c r="H1437" s="166">
        <f t="shared" si="174"/>
        <v>69.16</v>
      </c>
      <c r="I1437" s="256">
        <f t="shared" si="175"/>
        <v>0</v>
      </c>
    </row>
    <row r="1438" spans="1:9" ht="12" hidden="1" customHeight="1" outlineLevel="1" x14ac:dyDescent="0.2">
      <c r="A1438" s="31" t="s">
        <v>4229</v>
      </c>
      <c r="B1438" s="38" t="s">
        <v>153</v>
      </c>
      <c r="C1438" s="39" t="s">
        <v>2636</v>
      </c>
      <c r="D1438" s="219"/>
      <c r="E1438" s="40">
        <v>1.2</v>
      </c>
      <c r="F1438" s="40" t="s">
        <v>659</v>
      </c>
      <c r="G1438" s="166">
        <f t="shared" si="173"/>
        <v>45.6</v>
      </c>
      <c r="H1438" s="166">
        <f t="shared" si="174"/>
        <v>59.28</v>
      </c>
      <c r="I1438" s="256">
        <f t="shared" si="175"/>
        <v>0</v>
      </c>
    </row>
    <row r="1439" spans="1:9" ht="12" hidden="1" customHeight="1" outlineLevel="1" x14ac:dyDescent="0.2">
      <c r="A1439" s="31" t="s">
        <v>4229</v>
      </c>
      <c r="B1439" s="38" t="s">
        <v>154</v>
      </c>
      <c r="C1439" s="39" t="s">
        <v>2637</v>
      </c>
      <c r="D1439" s="219"/>
      <c r="E1439" s="40">
        <v>1.4</v>
      </c>
      <c r="F1439" s="40" t="s">
        <v>659</v>
      </c>
      <c r="G1439" s="166">
        <f t="shared" si="173"/>
        <v>53.199999999999996</v>
      </c>
      <c r="H1439" s="166">
        <f t="shared" si="174"/>
        <v>69.16</v>
      </c>
      <c r="I1439" s="256">
        <f t="shared" si="175"/>
        <v>0</v>
      </c>
    </row>
    <row r="1440" spans="1:9" ht="12" hidden="1" customHeight="1" outlineLevel="1" x14ac:dyDescent="0.2">
      <c r="A1440" s="31" t="s">
        <v>4229</v>
      </c>
      <c r="B1440" s="38" t="s">
        <v>949</v>
      </c>
      <c r="C1440" s="39" t="s">
        <v>2638</v>
      </c>
      <c r="D1440" s="219"/>
      <c r="E1440" s="40">
        <v>1.96</v>
      </c>
      <c r="F1440" s="40" t="s">
        <v>659</v>
      </c>
      <c r="G1440" s="166">
        <f t="shared" si="173"/>
        <v>74.48</v>
      </c>
      <c r="H1440" s="166">
        <f t="shared" si="174"/>
        <v>96.824000000000012</v>
      </c>
      <c r="I1440" s="256">
        <f t="shared" si="175"/>
        <v>0</v>
      </c>
    </row>
    <row r="1441" spans="1:9" ht="12" hidden="1" customHeight="1" outlineLevel="1" x14ac:dyDescent="0.2">
      <c r="A1441" s="31" t="s">
        <v>4229</v>
      </c>
      <c r="B1441" s="38" t="s">
        <v>2639</v>
      </c>
      <c r="C1441" s="39" t="s">
        <v>2640</v>
      </c>
      <c r="D1441" s="219"/>
      <c r="E1441" s="40">
        <v>0.5</v>
      </c>
      <c r="F1441" s="40" t="s">
        <v>659</v>
      </c>
      <c r="G1441" s="166">
        <f t="shared" si="173"/>
        <v>19</v>
      </c>
      <c r="H1441" s="166">
        <f t="shared" si="174"/>
        <v>24.7</v>
      </c>
      <c r="I1441" s="256">
        <f t="shared" si="175"/>
        <v>0</v>
      </c>
    </row>
    <row r="1442" spans="1:9" ht="12" hidden="1" customHeight="1" outlineLevel="1" x14ac:dyDescent="0.2">
      <c r="A1442" s="31" t="s">
        <v>2646</v>
      </c>
      <c r="B1442" s="38" t="s">
        <v>155</v>
      </c>
      <c r="C1442" s="39" t="s">
        <v>2641</v>
      </c>
      <c r="D1442" s="219"/>
      <c r="E1442" s="40">
        <v>0.52</v>
      </c>
      <c r="F1442" s="40" t="s">
        <v>659</v>
      </c>
      <c r="G1442" s="166">
        <f t="shared" si="173"/>
        <v>19.760000000000002</v>
      </c>
      <c r="H1442" s="166">
        <f t="shared" si="174"/>
        <v>25.688000000000002</v>
      </c>
      <c r="I1442" s="256">
        <f t="shared" si="175"/>
        <v>0</v>
      </c>
    </row>
    <row r="1443" spans="1:9" ht="12" hidden="1" customHeight="1" outlineLevel="1" x14ac:dyDescent="0.2">
      <c r="A1443" s="32" t="s">
        <v>2646</v>
      </c>
      <c r="B1443" s="48" t="s">
        <v>156</v>
      </c>
      <c r="C1443" s="66" t="s">
        <v>2642</v>
      </c>
      <c r="D1443" s="232"/>
      <c r="E1443" s="49">
        <v>0.8</v>
      </c>
      <c r="F1443" s="49" t="s">
        <v>659</v>
      </c>
      <c r="G1443" s="166">
        <f t="shared" si="173"/>
        <v>30.400000000000002</v>
      </c>
      <c r="H1443" s="166">
        <f t="shared" si="174"/>
        <v>39.520000000000003</v>
      </c>
      <c r="I1443" s="256">
        <f t="shared" si="175"/>
        <v>0</v>
      </c>
    </row>
    <row r="1444" spans="1:9" ht="12" hidden="1" customHeight="1" outlineLevel="1" x14ac:dyDescent="0.2">
      <c r="A1444" s="32" t="s">
        <v>2646</v>
      </c>
      <c r="B1444" s="38" t="s">
        <v>2357</v>
      </c>
      <c r="C1444" s="70" t="s">
        <v>462</v>
      </c>
      <c r="D1444" s="38"/>
      <c r="E1444" s="40">
        <v>4.74</v>
      </c>
      <c r="F1444" s="40" t="s">
        <v>2358</v>
      </c>
      <c r="G1444" s="166">
        <f t="shared" si="173"/>
        <v>180.12</v>
      </c>
      <c r="H1444" s="166">
        <f t="shared" si="174"/>
        <v>234.15600000000001</v>
      </c>
      <c r="I1444" s="256">
        <f t="shared" si="175"/>
        <v>0</v>
      </c>
    </row>
    <row r="1445" spans="1:9" ht="12" hidden="1" customHeight="1" outlineLevel="1" x14ac:dyDescent="0.2">
      <c r="A1445" s="32" t="s">
        <v>2646</v>
      </c>
      <c r="B1445" s="38" t="s">
        <v>2359</v>
      </c>
      <c r="C1445" s="70" t="s">
        <v>463</v>
      </c>
      <c r="D1445" s="38"/>
      <c r="E1445" s="40">
        <v>2.77</v>
      </c>
      <c r="F1445" s="40" t="s">
        <v>2358</v>
      </c>
      <c r="G1445" s="166">
        <f t="shared" si="173"/>
        <v>105.26</v>
      </c>
      <c r="H1445" s="166">
        <f t="shared" si="174"/>
        <v>136.83800000000002</v>
      </c>
      <c r="I1445" s="256">
        <f t="shared" si="175"/>
        <v>0</v>
      </c>
    </row>
    <row r="1446" spans="1:9" ht="12" hidden="1" customHeight="1" outlineLevel="1" x14ac:dyDescent="0.2">
      <c r="A1446" s="31" t="s">
        <v>2646</v>
      </c>
      <c r="B1446" s="38" t="s">
        <v>157</v>
      </c>
      <c r="C1446" s="39" t="s">
        <v>158</v>
      </c>
      <c r="D1446" s="219"/>
      <c r="E1446" s="40">
        <v>2.8</v>
      </c>
      <c r="F1446" s="40" t="s">
        <v>4060</v>
      </c>
      <c r="G1446" s="166">
        <f t="shared" si="173"/>
        <v>106.39999999999999</v>
      </c>
      <c r="H1446" s="166">
        <f t="shared" si="174"/>
        <v>138.32</v>
      </c>
      <c r="I1446" s="256">
        <f t="shared" si="175"/>
        <v>0</v>
      </c>
    </row>
    <row r="1447" spans="1:9" ht="12" customHeight="1" collapsed="1" x14ac:dyDescent="0.25">
      <c r="A1447" s="125" t="s">
        <v>3314</v>
      </c>
      <c r="B1447" s="129"/>
      <c r="C1447" s="138"/>
      <c r="D1447" s="206"/>
      <c r="E1447" s="180"/>
      <c r="F1447" s="180"/>
    </row>
    <row r="1448" spans="1:9" ht="12" hidden="1" customHeight="1" outlineLevel="1" x14ac:dyDescent="0.2">
      <c r="A1448" s="31" t="s">
        <v>464</v>
      </c>
      <c r="B1448" s="38">
        <v>1604</v>
      </c>
      <c r="C1448" s="39" t="s">
        <v>3315</v>
      </c>
      <c r="D1448" s="219"/>
      <c r="E1448" s="40">
        <v>20.7</v>
      </c>
      <c r="F1448" s="40" t="s">
        <v>659</v>
      </c>
      <c r="G1448" s="166">
        <f t="shared" ref="G1448:G1453" si="176">E1448*$G$1</f>
        <v>786.6</v>
      </c>
      <c r="H1448" s="166">
        <f t="shared" ref="H1448:H1453" si="177">G1448*($H$1+1)</f>
        <v>1022.58</v>
      </c>
      <c r="I1448" s="256">
        <f t="shared" ref="I1448:I1453" si="178">D1448*H1448</f>
        <v>0</v>
      </c>
    </row>
    <row r="1449" spans="1:9" ht="12" hidden="1" customHeight="1" outlineLevel="1" x14ac:dyDescent="0.2">
      <c r="A1449" s="31" t="s">
        <v>464</v>
      </c>
      <c r="B1449" s="38">
        <v>1610</v>
      </c>
      <c r="C1449" s="39" t="s">
        <v>3316</v>
      </c>
      <c r="D1449" s="219"/>
      <c r="E1449" s="40">
        <v>7.2</v>
      </c>
      <c r="F1449" s="40" t="s">
        <v>659</v>
      </c>
      <c r="G1449" s="166">
        <f t="shared" si="176"/>
        <v>273.60000000000002</v>
      </c>
      <c r="H1449" s="166">
        <f t="shared" si="177"/>
        <v>355.68000000000006</v>
      </c>
      <c r="I1449" s="256">
        <f t="shared" si="178"/>
        <v>0</v>
      </c>
    </row>
    <row r="1450" spans="1:9" ht="12" hidden="1" customHeight="1" outlineLevel="1" x14ac:dyDescent="0.2">
      <c r="A1450" s="31" t="s">
        <v>464</v>
      </c>
      <c r="B1450" s="38">
        <v>1608</v>
      </c>
      <c r="C1450" s="39" t="s">
        <v>3317</v>
      </c>
      <c r="D1450" s="219"/>
      <c r="E1450" s="40">
        <v>3.3</v>
      </c>
      <c r="F1450" s="40" t="s">
        <v>659</v>
      </c>
      <c r="G1450" s="166">
        <f t="shared" si="176"/>
        <v>125.39999999999999</v>
      </c>
      <c r="H1450" s="166">
        <f t="shared" si="177"/>
        <v>163.01999999999998</v>
      </c>
      <c r="I1450" s="256">
        <f t="shared" si="178"/>
        <v>0</v>
      </c>
    </row>
    <row r="1451" spans="1:9" ht="12" hidden="1" customHeight="1" outlineLevel="1" x14ac:dyDescent="0.2">
      <c r="A1451" s="31" t="s">
        <v>464</v>
      </c>
      <c r="B1451" s="38">
        <v>1600</v>
      </c>
      <c r="C1451" s="39" t="s">
        <v>3318</v>
      </c>
      <c r="D1451" s="219"/>
      <c r="E1451" s="40">
        <v>13.8</v>
      </c>
      <c r="F1451" s="40" t="s">
        <v>659</v>
      </c>
      <c r="G1451" s="166">
        <f t="shared" si="176"/>
        <v>524.4</v>
      </c>
      <c r="H1451" s="166">
        <f t="shared" si="177"/>
        <v>681.72</v>
      </c>
      <c r="I1451" s="256">
        <f t="shared" si="178"/>
        <v>0</v>
      </c>
    </row>
    <row r="1452" spans="1:9" ht="12" hidden="1" customHeight="1" outlineLevel="1" x14ac:dyDescent="0.2">
      <c r="A1452" s="31" t="s">
        <v>464</v>
      </c>
      <c r="B1452" s="38">
        <v>1606</v>
      </c>
      <c r="C1452" s="39" t="s">
        <v>3319</v>
      </c>
      <c r="D1452" s="219"/>
      <c r="E1452" s="40">
        <v>1</v>
      </c>
      <c r="F1452" s="40" t="s">
        <v>659</v>
      </c>
      <c r="G1452" s="166">
        <f t="shared" si="176"/>
        <v>38</v>
      </c>
      <c r="H1452" s="166">
        <f t="shared" si="177"/>
        <v>49.4</v>
      </c>
      <c r="I1452" s="256">
        <f t="shared" si="178"/>
        <v>0</v>
      </c>
    </row>
    <row r="1453" spans="1:9" ht="12" hidden="1" customHeight="1" outlineLevel="1" x14ac:dyDescent="0.2">
      <c r="A1453" s="31" t="s">
        <v>464</v>
      </c>
      <c r="B1453" s="38">
        <v>1602</v>
      </c>
      <c r="C1453" s="39" t="s">
        <v>3320</v>
      </c>
      <c r="D1453" s="219"/>
      <c r="E1453" s="40">
        <v>11.4</v>
      </c>
      <c r="F1453" s="40" t="s">
        <v>659</v>
      </c>
      <c r="G1453" s="166">
        <f t="shared" si="176"/>
        <v>433.2</v>
      </c>
      <c r="H1453" s="166">
        <f t="shared" si="177"/>
        <v>563.16</v>
      </c>
      <c r="I1453" s="256">
        <f t="shared" si="178"/>
        <v>0</v>
      </c>
    </row>
    <row r="1454" spans="1:9" ht="12" customHeight="1" collapsed="1" x14ac:dyDescent="0.25">
      <c r="A1454" s="125" t="s">
        <v>2912</v>
      </c>
      <c r="B1454" s="129"/>
      <c r="C1454" s="138"/>
      <c r="D1454" s="206"/>
      <c r="E1454" s="180"/>
      <c r="F1454" s="180"/>
    </row>
    <row r="1455" spans="1:9" ht="12" hidden="1" customHeight="1" outlineLevel="1" x14ac:dyDescent="0.2">
      <c r="A1455" s="31" t="s">
        <v>465</v>
      </c>
      <c r="B1455" s="38">
        <v>450</v>
      </c>
      <c r="C1455" s="39" t="s">
        <v>2913</v>
      </c>
      <c r="D1455" s="219"/>
      <c r="E1455" s="40">
        <v>26.4</v>
      </c>
      <c r="F1455" s="40" t="s">
        <v>659</v>
      </c>
      <c r="G1455" s="166">
        <f t="shared" ref="G1455:G1462" si="179">E1455*$G$1</f>
        <v>1003.1999999999999</v>
      </c>
      <c r="H1455" s="166">
        <f t="shared" ref="H1455:H1462" si="180">G1455*($H$1+1)</f>
        <v>1304.1599999999999</v>
      </c>
      <c r="I1455" s="256">
        <f t="shared" ref="I1455:I1518" si="181">D1455*H1455</f>
        <v>0</v>
      </c>
    </row>
    <row r="1456" spans="1:9" ht="12" hidden="1" customHeight="1" outlineLevel="1" x14ac:dyDescent="0.2">
      <c r="A1456" s="31" t="s">
        <v>465</v>
      </c>
      <c r="B1456" s="38">
        <v>452</v>
      </c>
      <c r="C1456" s="39" t="s">
        <v>2914</v>
      </c>
      <c r="D1456" s="219"/>
      <c r="E1456" s="40">
        <v>20.7</v>
      </c>
      <c r="F1456" s="40" t="s">
        <v>659</v>
      </c>
      <c r="G1456" s="166">
        <f t="shared" si="179"/>
        <v>786.6</v>
      </c>
      <c r="H1456" s="166">
        <f t="shared" si="180"/>
        <v>1022.58</v>
      </c>
      <c r="I1456" s="256">
        <f t="shared" si="181"/>
        <v>0</v>
      </c>
    </row>
    <row r="1457" spans="1:9" ht="12" hidden="1" customHeight="1" outlineLevel="1" x14ac:dyDescent="0.2">
      <c r="A1457" s="31" t="s">
        <v>465</v>
      </c>
      <c r="B1457" s="38">
        <v>431</v>
      </c>
      <c r="C1457" s="39" t="s">
        <v>2915</v>
      </c>
      <c r="D1457" s="219"/>
      <c r="E1457" s="40">
        <v>48</v>
      </c>
      <c r="F1457" s="40" t="s">
        <v>659</v>
      </c>
      <c r="G1457" s="166">
        <f t="shared" si="179"/>
        <v>1824</v>
      </c>
      <c r="H1457" s="166">
        <f t="shared" si="180"/>
        <v>2371.2000000000003</v>
      </c>
      <c r="I1457" s="256">
        <f t="shared" si="181"/>
        <v>0</v>
      </c>
    </row>
    <row r="1458" spans="1:9" ht="12" hidden="1" customHeight="1" outlineLevel="1" x14ac:dyDescent="0.2">
      <c r="A1458" s="31" t="s">
        <v>465</v>
      </c>
      <c r="B1458" s="38">
        <v>433</v>
      </c>
      <c r="C1458" s="39" t="s">
        <v>2647</v>
      </c>
      <c r="D1458" s="219"/>
      <c r="E1458" s="40">
        <v>1.2</v>
      </c>
      <c r="F1458" s="40" t="s">
        <v>659</v>
      </c>
      <c r="G1458" s="166">
        <f t="shared" si="179"/>
        <v>45.6</v>
      </c>
      <c r="H1458" s="166">
        <f t="shared" si="180"/>
        <v>59.28</v>
      </c>
      <c r="I1458" s="256">
        <f t="shared" si="181"/>
        <v>0</v>
      </c>
    </row>
    <row r="1459" spans="1:9" ht="12" hidden="1" customHeight="1" outlineLevel="1" x14ac:dyDescent="0.2">
      <c r="A1459" s="31" t="s">
        <v>465</v>
      </c>
      <c r="B1459" s="38">
        <v>421</v>
      </c>
      <c r="C1459" s="39" t="s">
        <v>2916</v>
      </c>
      <c r="D1459" s="219"/>
      <c r="E1459" s="40">
        <v>48</v>
      </c>
      <c r="F1459" s="40" t="s">
        <v>659</v>
      </c>
      <c r="G1459" s="166">
        <f t="shared" si="179"/>
        <v>1824</v>
      </c>
      <c r="H1459" s="166">
        <f t="shared" si="180"/>
        <v>2371.2000000000003</v>
      </c>
      <c r="I1459" s="256">
        <f t="shared" si="181"/>
        <v>0</v>
      </c>
    </row>
    <row r="1460" spans="1:9" ht="12" hidden="1" customHeight="1" outlineLevel="1" x14ac:dyDescent="0.2">
      <c r="A1460" s="31" t="s">
        <v>465</v>
      </c>
      <c r="B1460" s="38">
        <v>423</v>
      </c>
      <c r="C1460" s="39" t="s">
        <v>2917</v>
      </c>
      <c r="D1460" s="219"/>
      <c r="E1460" s="40">
        <v>23.7</v>
      </c>
      <c r="F1460" s="40" t="s">
        <v>659</v>
      </c>
      <c r="G1460" s="166">
        <f t="shared" si="179"/>
        <v>900.6</v>
      </c>
      <c r="H1460" s="166">
        <f t="shared" si="180"/>
        <v>1170.78</v>
      </c>
      <c r="I1460" s="256">
        <f t="shared" si="181"/>
        <v>0</v>
      </c>
    </row>
    <row r="1461" spans="1:9" ht="12" hidden="1" customHeight="1" outlineLevel="1" x14ac:dyDescent="0.2">
      <c r="A1461" s="31" t="s">
        <v>465</v>
      </c>
      <c r="B1461" s="38">
        <v>419</v>
      </c>
      <c r="C1461" s="39" t="s">
        <v>466</v>
      </c>
      <c r="D1461" s="219"/>
      <c r="E1461" s="40">
        <v>1</v>
      </c>
      <c r="F1461" s="40" t="s">
        <v>3107</v>
      </c>
      <c r="G1461" s="166">
        <f t="shared" si="179"/>
        <v>38</v>
      </c>
      <c r="H1461" s="166">
        <f t="shared" si="180"/>
        <v>49.4</v>
      </c>
      <c r="I1461" s="256">
        <f t="shared" si="181"/>
        <v>0</v>
      </c>
    </row>
    <row r="1462" spans="1:9" ht="12" hidden="1" customHeight="1" outlineLevel="1" x14ac:dyDescent="0.2">
      <c r="A1462" s="31" t="s">
        <v>465</v>
      </c>
      <c r="B1462" s="38"/>
      <c r="C1462" s="39" t="s">
        <v>2918</v>
      </c>
      <c r="D1462" s="219"/>
      <c r="E1462" s="40">
        <v>30.3</v>
      </c>
      <c r="F1462" s="40" t="s">
        <v>4209</v>
      </c>
      <c r="G1462" s="166">
        <f t="shared" si="179"/>
        <v>1151.4000000000001</v>
      </c>
      <c r="H1462" s="166">
        <f t="shared" si="180"/>
        <v>1496.8200000000002</v>
      </c>
      <c r="I1462" s="256">
        <f t="shared" si="181"/>
        <v>0</v>
      </c>
    </row>
    <row r="1463" spans="1:9" ht="12" customHeight="1" collapsed="1" x14ac:dyDescent="0.25">
      <c r="A1463" s="125" t="s">
        <v>2919</v>
      </c>
      <c r="B1463" s="129"/>
      <c r="C1463" s="138"/>
      <c r="D1463" s="206"/>
      <c r="E1463" s="180"/>
      <c r="F1463" s="180"/>
    </row>
    <row r="1464" spans="1:9" ht="12" hidden="1" customHeight="1" outlineLevel="1" x14ac:dyDescent="0.2">
      <c r="A1464" s="31" t="s">
        <v>2648</v>
      </c>
      <c r="B1464" s="38">
        <v>750</v>
      </c>
      <c r="C1464" s="39" t="s">
        <v>4091</v>
      </c>
      <c r="D1464" s="219"/>
      <c r="E1464" s="40">
        <v>125</v>
      </c>
      <c r="F1464" s="40" t="s">
        <v>659</v>
      </c>
      <c r="G1464" s="166">
        <f t="shared" ref="G1464:G1470" si="182">E1464*$G$1</f>
        <v>4750</v>
      </c>
      <c r="H1464" s="166">
        <f t="shared" ref="H1464:H1470" si="183">G1464*($H$1+1)</f>
        <v>6175</v>
      </c>
      <c r="I1464" s="256">
        <f t="shared" si="181"/>
        <v>0</v>
      </c>
    </row>
    <row r="1465" spans="1:9" ht="12" hidden="1" customHeight="1" outlineLevel="1" x14ac:dyDescent="0.2">
      <c r="A1465" s="31" t="s">
        <v>2648</v>
      </c>
      <c r="B1465" s="38">
        <v>760</v>
      </c>
      <c r="C1465" s="39" t="s">
        <v>4092</v>
      </c>
      <c r="D1465" s="219"/>
      <c r="E1465" s="40">
        <v>95</v>
      </c>
      <c r="F1465" s="40" t="s">
        <v>659</v>
      </c>
      <c r="G1465" s="166">
        <f t="shared" si="182"/>
        <v>3610</v>
      </c>
      <c r="H1465" s="166">
        <f t="shared" si="183"/>
        <v>4693</v>
      </c>
      <c r="I1465" s="256">
        <f t="shared" si="181"/>
        <v>0</v>
      </c>
    </row>
    <row r="1466" spans="1:9" ht="12" hidden="1" customHeight="1" outlineLevel="1" x14ac:dyDescent="0.2">
      <c r="A1466" s="31" t="s">
        <v>2648</v>
      </c>
      <c r="B1466" s="38">
        <v>770</v>
      </c>
      <c r="C1466" s="39" t="s">
        <v>4093</v>
      </c>
      <c r="D1466" s="219"/>
      <c r="E1466" s="40">
        <v>90</v>
      </c>
      <c r="F1466" s="40" t="s">
        <v>659</v>
      </c>
      <c r="G1466" s="166">
        <f t="shared" si="182"/>
        <v>3420</v>
      </c>
      <c r="H1466" s="166">
        <f t="shared" si="183"/>
        <v>4446</v>
      </c>
      <c r="I1466" s="256">
        <f t="shared" si="181"/>
        <v>0</v>
      </c>
    </row>
    <row r="1467" spans="1:9" ht="12" hidden="1" customHeight="1" outlineLevel="1" x14ac:dyDescent="0.2">
      <c r="A1467" s="31" t="s">
        <v>2648</v>
      </c>
      <c r="B1467" s="38">
        <v>445</v>
      </c>
      <c r="C1467" s="39" t="s">
        <v>4094</v>
      </c>
      <c r="D1467" s="219"/>
      <c r="E1467" s="40">
        <v>3.3</v>
      </c>
      <c r="F1467" s="40" t="s">
        <v>659</v>
      </c>
      <c r="G1467" s="166">
        <f t="shared" si="182"/>
        <v>125.39999999999999</v>
      </c>
      <c r="H1467" s="166">
        <f t="shared" si="183"/>
        <v>163.01999999999998</v>
      </c>
      <c r="I1467" s="256">
        <f t="shared" si="181"/>
        <v>0</v>
      </c>
    </row>
    <row r="1468" spans="1:9" ht="12" hidden="1" customHeight="1" outlineLevel="1" x14ac:dyDescent="0.2">
      <c r="A1468" s="31" t="s">
        <v>2648</v>
      </c>
      <c r="B1468" s="38">
        <v>772</v>
      </c>
      <c r="C1468" s="39" t="s">
        <v>4095</v>
      </c>
      <c r="D1468" s="219"/>
      <c r="E1468" s="40">
        <v>1.98</v>
      </c>
      <c r="F1468" s="40" t="s">
        <v>659</v>
      </c>
      <c r="G1468" s="166">
        <f t="shared" si="182"/>
        <v>75.239999999999995</v>
      </c>
      <c r="H1468" s="166">
        <f t="shared" si="183"/>
        <v>97.811999999999998</v>
      </c>
      <c r="I1468" s="256">
        <f t="shared" si="181"/>
        <v>0</v>
      </c>
    </row>
    <row r="1469" spans="1:9" ht="12" hidden="1" customHeight="1" outlineLevel="1" x14ac:dyDescent="0.2">
      <c r="A1469" s="31" t="s">
        <v>2648</v>
      </c>
      <c r="B1469" s="38" t="s">
        <v>4096</v>
      </c>
      <c r="C1469" s="39" t="s">
        <v>4097</v>
      </c>
      <c r="D1469" s="219"/>
      <c r="E1469" s="40">
        <v>232</v>
      </c>
      <c r="F1469" s="40" t="s">
        <v>4209</v>
      </c>
      <c r="G1469" s="166">
        <f t="shared" si="182"/>
        <v>8816</v>
      </c>
      <c r="H1469" s="166">
        <f t="shared" si="183"/>
        <v>11460.800000000001</v>
      </c>
      <c r="I1469" s="256">
        <f t="shared" si="181"/>
        <v>0</v>
      </c>
    </row>
    <row r="1470" spans="1:9" ht="12" hidden="1" customHeight="1" outlineLevel="1" x14ac:dyDescent="0.2">
      <c r="A1470" s="31" t="s">
        <v>2649</v>
      </c>
      <c r="B1470" s="38" t="s">
        <v>4098</v>
      </c>
      <c r="C1470" s="39" t="s">
        <v>4099</v>
      </c>
      <c r="D1470" s="219"/>
      <c r="E1470" s="40">
        <v>197</v>
      </c>
      <c r="F1470" s="40" t="s">
        <v>4209</v>
      </c>
      <c r="G1470" s="166">
        <f t="shared" si="182"/>
        <v>7486</v>
      </c>
      <c r="H1470" s="166">
        <f t="shared" si="183"/>
        <v>9731.8000000000011</v>
      </c>
      <c r="I1470" s="256">
        <f t="shared" si="181"/>
        <v>0</v>
      </c>
    </row>
    <row r="1471" spans="1:9" ht="12" customHeight="1" collapsed="1" x14ac:dyDescent="0.25">
      <c r="A1471" s="125" t="s">
        <v>4100</v>
      </c>
      <c r="B1471" s="129"/>
      <c r="C1471" s="138"/>
      <c r="D1471" s="206"/>
      <c r="E1471" s="180"/>
      <c r="F1471" s="180"/>
    </row>
    <row r="1472" spans="1:9" ht="12" hidden="1" customHeight="1" outlineLevel="1" x14ac:dyDescent="0.2">
      <c r="A1472" s="31" t="s">
        <v>467</v>
      </c>
      <c r="B1472" s="38">
        <v>1080</v>
      </c>
      <c r="C1472" s="39" t="s">
        <v>468</v>
      </c>
      <c r="D1472" s="219"/>
      <c r="E1472" s="40">
        <v>27.9</v>
      </c>
      <c r="F1472" s="40" t="s">
        <v>659</v>
      </c>
      <c r="G1472" s="166">
        <f>E1472*$G$1</f>
        <v>1060.2</v>
      </c>
      <c r="H1472" s="166">
        <f>G1472*($H$1+1)</f>
        <v>1378.2600000000002</v>
      </c>
      <c r="I1472" s="256">
        <f t="shared" si="181"/>
        <v>0</v>
      </c>
    </row>
    <row r="1473" spans="1:9" ht="12" hidden="1" customHeight="1" outlineLevel="1" x14ac:dyDescent="0.2">
      <c r="A1473" s="31" t="s">
        <v>467</v>
      </c>
      <c r="B1473" s="38">
        <v>872</v>
      </c>
      <c r="C1473" s="39" t="s">
        <v>4101</v>
      </c>
      <c r="D1473" s="219"/>
      <c r="E1473" s="40">
        <v>15</v>
      </c>
      <c r="F1473" s="40" t="s">
        <v>659</v>
      </c>
      <c r="G1473" s="166">
        <f>E1473*$G$1</f>
        <v>570</v>
      </c>
      <c r="H1473" s="166">
        <f>G1473*($H$1+1)</f>
        <v>741</v>
      </c>
      <c r="I1473" s="256">
        <f t="shared" si="181"/>
        <v>0</v>
      </c>
    </row>
    <row r="1474" spans="1:9" ht="12" hidden="1" customHeight="1" outlineLevel="1" x14ac:dyDescent="0.2">
      <c r="A1474" s="31" t="s">
        <v>467</v>
      </c>
      <c r="B1474" s="38">
        <v>20</v>
      </c>
      <c r="C1474" s="39" t="s">
        <v>469</v>
      </c>
      <c r="D1474" s="219"/>
      <c r="E1474" s="42">
        <v>15</v>
      </c>
      <c r="F1474" s="40" t="s">
        <v>659</v>
      </c>
      <c r="G1474" s="166">
        <f>E1474*$G$1</f>
        <v>570</v>
      </c>
      <c r="H1474" s="166">
        <f>G1474*($H$1+1)</f>
        <v>741</v>
      </c>
      <c r="I1474" s="256">
        <f t="shared" si="181"/>
        <v>0</v>
      </c>
    </row>
    <row r="1475" spans="1:9" ht="12" hidden="1" customHeight="1" outlineLevel="1" x14ac:dyDescent="0.2">
      <c r="A1475" s="31" t="s">
        <v>467</v>
      </c>
      <c r="B1475" s="38">
        <v>886</v>
      </c>
      <c r="C1475" s="39" t="s">
        <v>4102</v>
      </c>
      <c r="D1475" s="219"/>
      <c r="E1475" s="42">
        <v>3</v>
      </c>
      <c r="F1475" s="40" t="s">
        <v>659</v>
      </c>
      <c r="G1475" s="166">
        <f>E1475*$G$1</f>
        <v>114</v>
      </c>
      <c r="H1475" s="166">
        <f>G1475*($H$1+1)</f>
        <v>148.20000000000002</v>
      </c>
      <c r="I1475" s="256">
        <f t="shared" si="181"/>
        <v>0</v>
      </c>
    </row>
    <row r="1476" spans="1:9" ht="12" hidden="1" customHeight="1" outlineLevel="1" x14ac:dyDescent="0.2">
      <c r="A1476" s="31" t="s">
        <v>467</v>
      </c>
      <c r="B1476" s="38">
        <v>879</v>
      </c>
      <c r="C1476" s="39" t="s">
        <v>470</v>
      </c>
      <c r="D1476" s="219"/>
      <c r="E1476" s="40">
        <v>4</v>
      </c>
      <c r="F1476" s="40" t="s">
        <v>659</v>
      </c>
      <c r="G1476" s="166">
        <f>E1476*$G$1</f>
        <v>152</v>
      </c>
      <c r="H1476" s="166">
        <f>G1476*($H$1+1)</f>
        <v>197.6</v>
      </c>
      <c r="I1476" s="256">
        <f t="shared" si="181"/>
        <v>0</v>
      </c>
    </row>
    <row r="1477" spans="1:9" ht="12" customHeight="1" collapsed="1" x14ac:dyDescent="0.25">
      <c r="A1477" s="125" t="s">
        <v>4104</v>
      </c>
      <c r="B1477" s="129"/>
      <c r="C1477" s="138"/>
      <c r="D1477" s="206"/>
      <c r="E1477" s="180"/>
      <c r="F1477" s="180"/>
    </row>
    <row r="1478" spans="1:9" ht="12" hidden="1" customHeight="1" outlineLevel="1" x14ac:dyDescent="0.2">
      <c r="A1478" s="31" t="s">
        <v>471</v>
      </c>
      <c r="B1478" s="38">
        <v>1411</v>
      </c>
      <c r="C1478" s="39" t="s">
        <v>4105</v>
      </c>
      <c r="D1478" s="219"/>
      <c r="E1478" s="40">
        <v>44.4</v>
      </c>
      <c r="F1478" s="40" t="s">
        <v>659</v>
      </c>
      <c r="G1478" s="166">
        <f t="shared" ref="G1478:G1497" si="184">E1478*$G$1</f>
        <v>1687.2</v>
      </c>
      <c r="H1478" s="166">
        <f t="shared" ref="H1478:H1497" si="185">G1478*($H$1+1)</f>
        <v>2193.36</v>
      </c>
      <c r="I1478" s="256">
        <f t="shared" si="181"/>
        <v>0</v>
      </c>
    </row>
    <row r="1479" spans="1:9" ht="12" hidden="1" customHeight="1" outlineLevel="1" x14ac:dyDescent="0.2">
      <c r="A1479" s="31" t="s">
        <v>471</v>
      </c>
      <c r="B1479" s="38">
        <v>1416</v>
      </c>
      <c r="C1479" s="39" t="s">
        <v>4106</v>
      </c>
      <c r="D1479" s="219"/>
      <c r="E1479" s="40">
        <v>23.84</v>
      </c>
      <c r="F1479" s="40" t="s">
        <v>659</v>
      </c>
      <c r="G1479" s="166">
        <f t="shared" si="184"/>
        <v>905.92</v>
      </c>
      <c r="H1479" s="166">
        <f t="shared" si="185"/>
        <v>1177.6959999999999</v>
      </c>
      <c r="I1479" s="256">
        <f t="shared" si="181"/>
        <v>0</v>
      </c>
    </row>
    <row r="1480" spans="1:9" ht="12" hidden="1" customHeight="1" outlineLevel="1" x14ac:dyDescent="0.2">
      <c r="A1480" s="31" t="s">
        <v>471</v>
      </c>
      <c r="B1480" s="38">
        <v>1414</v>
      </c>
      <c r="C1480" s="39" t="s">
        <v>4107</v>
      </c>
      <c r="D1480" s="219"/>
      <c r="E1480" s="40">
        <v>11.7</v>
      </c>
      <c r="F1480" s="40" t="s">
        <v>659</v>
      </c>
      <c r="G1480" s="166">
        <f t="shared" si="184"/>
        <v>444.59999999999997</v>
      </c>
      <c r="H1480" s="166">
        <f t="shared" si="185"/>
        <v>577.98</v>
      </c>
      <c r="I1480" s="256">
        <f t="shared" si="181"/>
        <v>0</v>
      </c>
    </row>
    <row r="1481" spans="1:9" ht="12" hidden="1" customHeight="1" outlineLevel="1" x14ac:dyDescent="0.2">
      <c r="A1481" s="31" t="s">
        <v>471</v>
      </c>
      <c r="B1481" s="38">
        <v>445</v>
      </c>
      <c r="C1481" s="39" t="s">
        <v>4094</v>
      </c>
      <c r="D1481" s="219"/>
      <c r="E1481" s="40">
        <v>8.1</v>
      </c>
      <c r="F1481" s="40" t="s">
        <v>659</v>
      </c>
      <c r="G1481" s="166">
        <f t="shared" si="184"/>
        <v>307.8</v>
      </c>
      <c r="H1481" s="166">
        <f t="shared" si="185"/>
        <v>400.14000000000004</v>
      </c>
      <c r="I1481" s="256">
        <f t="shared" si="181"/>
        <v>0</v>
      </c>
    </row>
    <row r="1482" spans="1:9" ht="12" hidden="1" customHeight="1" outlineLevel="1" x14ac:dyDescent="0.2">
      <c r="A1482" s="31" t="s">
        <v>471</v>
      </c>
      <c r="B1482" s="38">
        <v>1080</v>
      </c>
      <c r="C1482" s="39" t="s">
        <v>468</v>
      </c>
      <c r="D1482" s="219"/>
      <c r="E1482" s="40">
        <v>27.9</v>
      </c>
      <c r="F1482" s="40" t="s">
        <v>659</v>
      </c>
      <c r="G1482" s="166">
        <f t="shared" si="184"/>
        <v>1060.2</v>
      </c>
      <c r="H1482" s="166">
        <f t="shared" si="185"/>
        <v>1378.2600000000002</v>
      </c>
      <c r="I1482" s="256">
        <f t="shared" si="181"/>
        <v>0</v>
      </c>
    </row>
    <row r="1483" spans="1:9" ht="12" hidden="1" customHeight="1" outlineLevel="1" x14ac:dyDescent="0.2">
      <c r="A1483" s="31" t="s">
        <v>471</v>
      </c>
      <c r="B1483" s="38">
        <v>872</v>
      </c>
      <c r="C1483" s="39" t="s">
        <v>4101</v>
      </c>
      <c r="D1483" s="219"/>
      <c r="E1483" s="40">
        <v>15</v>
      </c>
      <c r="F1483" s="40" t="s">
        <v>659</v>
      </c>
      <c r="G1483" s="166">
        <f t="shared" si="184"/>
        <v>570</v>
      </c>
      <c r="H1483" s="166">
        <f t="shared" si="185"/>
        <v>741</v>
      </c>
      <c r="I1483" s="256">
        <f t="shared" si="181"/>
        <v>0</v>
      </c>
    </row>
    <row r="1484" spans="1:9" ht="12" hidden="1" customHeight="1" outlineLevel="1" x14ac:dyDescent="0.2">
      <c r="A1484" s="31" t="s">
        <v>471</v>
      </c>
      <c r="B1484" s="38">
        <v>20</v>
      </c>
      <c r="C1484" s="39" t="s">
        <v>469</v>
      </c>
      <c r="D1484" s="219"/>
      <c r="E1484" s="42">
        <v>15</v>
      </c>
      <c r="F1484" s="40" t="s">
        <v>659</v>
      </c>
      <c r="G1484" s="166">
        <f t="shared" si="184"/>
        <v>570</v>
      </c>
      <c r="H1484" s="166">
        <f t="shared" si="185"/>
        <v>741</v>
      </c>
      <c r="I1484" s="256">
        <f t="shared" si="181"/>
        <v>0</v>
      </c>
    </row>
    <row r="1485" spans="1:9" ht="12" hidden="1" customHeight="1" outlineLevel="1" x14ac:dyDescent="0.2">
      <c r="A1485" s="31" t="s">
        <v>471</v>
      </c>
      <c r="B1485" s="38">
        <v>886</v>
      </c>
      <c r="C1485" s="39" t="s">
        <v>4102</v>
      </c>
      <c r="D1485" s="219"/>
      <c r="E1485" s="42">
        <v>3</v>
      </c>
      <c r="F1485" s="40" t="s">
        <v>659</v>
      </c>
      <c r="G1485" s="166">
        <f t="shared" si="184"/>
        <v>114</v>
      </c>
      <c r="H1485" s="166">
        <f t="shared" si="185"/>
        <v>148.20000000000002</v>
      </c>
      <c r="I1485" s="256">
        <f t="shared" si="181"/>
        <v>0</v>
      </c>
    </row>
    <row r="1486" spans="1:9" ht="12" hidden="1" customHeight="1" outlineLevel="1" x14ac:dyDescent="0.2">
      <c r="A1486" s="31" t="s">
        <v>471</v>
      </c>
      <c r="B1486" s="38">
        <v>888</v>
      </c>
      <c r="C1486" s="39" t="s">
        <v>4103</v>
      </c>
      <c r="D1486" s="219"/>
      <c r="E1486" s="40">
        <v>0.98</v>
      </c>
      <c r="F1486" s="40" t="s">
        <v>659</v>
      </c>
      <c r="G1486" s="166">
        <f t="shared" si="184"/>
        <v>37.24</v>
      </c>
      <c r="H1486" s="166">
        <f t="shared" si="185"/>
        <v>48.412000000000006</v>
      </c>
      <c r="I1486" s="256">
        <f t="shared" si="181"/>
        <v>0</v>
      </c>
    </row>
    <row r="1487" spans="1:9" ht="12" hidden="1" customHeight="1" outlineLevel="1" x14ac:dyDescent="0.2">
      <c r="A1487" s="31" t="s">
        <v>471</v>
      </c>
      <c r="B1487" s="38">
        <v>842</v>
      </c>
      <c r="C1487" s="39" t="s">
        <v>4108</v>
      </c>
      <c r="D1487" s="219"/>
      <c r="E1487" s="40">
        <v>0.54</v>
      </c>
      <c r="F1487" s="40" t="s">
        <v>659</v>
      </c>
      <c r="G1487" s="166">
        <f t="shared" si="184"/>
        <v>20.520000000000003</v>
      </c>
      <c r="H1487" s="166">
        <f t="shared" si="185"/>
        <v>26.676000000000005</v>
      </c>
      <c r="I1487" s="256">
        <f t="shared" si="181"/>
        <v>0</v>
      </c>
    </row>
    <row r="1488" spans="1:9" ht="12" hidden="1" customHeight="1" outlineLevel="1" x14ac:dyDescent="0.2">
      <c r="A1488" s="31" t="s">
        <v>471</v>
      </c>
      <c r="B1488" s="38">
        <v>822</v>
      </c>
      <c r="C1488" s="39" t="s">
        <v>4109</v>
      </c>
      <c r="D1488" s="219"/>
      <c r="E1488" s="40">
        <v>0.54</v>
      </c>
      <c r="F1488" s="40" t="s">
        <v>659</v>
      </c>
      <c r="G1488" s="166">
        <f t="shared" si="184"/>
        <v>20.520000000000003</v>
      </c>
      <c r="H1488" s="166">
        <f t="shared" si="185"/>
        <v>26.676000000000005</v>
      </c>
      <c r="I1488" s="256">
        <f t="shared" si="181"/>
        <v>0</v>
      </c>
    </row>
    <row r="1489" spans="1:9" ht="12" hidden="1" customHeight="1" outlineLevel="1" x14ac:dyDescent="0.2">
      <c r="A1489" s="31" t="s">
        <v>472</v>
      </c>
      <c r="B1489" s="38">
        <v>824</v>
      </c>
      <c r="C1489" s="39" t="s">
        <v>4110</v>
      </c>
      <c r="D1489" s="219"/>
      <c r="E1489" s="40">
        <v>0.54</v>
      </c>
      <c r="F1489" s="40" t="s">
        <v>659</v>
      </c>
      <c r="G1489" s="166">
        <f t="shared" si="184"/>
        <v>20.520000000000003</v>
      </c>
      <c r="H1489" s="166">
        <f t="shared" si="185"/>
        <v>26.676000000000005</v>
      </c>
      <c r="I1489" s="256">
        <f t="shared" si="181"/>
        <v>0</v>
      </c>
    </row>
    <row r="1490" spans="1:9" ht="12" hidden="1" customHeight="1" outlineLevel="1" x14ac:dyDescent="0.2">
      <c r="A1490" s="31" t="s">
        <v>472</v>
      </c>
      <c r="B1490" s="38">
        <v>826</v>
      </c>
      <c r="C1490" s="39" t="s">
        <v>4111</v>
      </c>
      <c r="D1490" s="219"/>
      <c r="E1490" s="40">
        <v>0.54</v>
      </c>
      <c r="F1490" s="40" t="s">
        <v>659</v>
      </c>
      <c r="G1490" s="166">
        <f t="shared" si="184"/>
        <v>20.520000000000003</v>
      </c>
      <c r="H1490" s="166">
        <f t="shared" si="185"/>
        <v>26.676000000000005</v>
      </c>
      <c r="I1490" s="256">
        <f t="shared" si="181"/>
        <v>0</v>
      </c>
    </row>
    <row r="1491" spans="1:9" ht="12" hidden="1" customHeight="1" outlineLevel="1" x14ac:dyDescent="0.2">
      <c r="A1491" s="31" t="s">
        <v>472</v>
      </c>
      <c r="B1491" s="38">
        <v>463</v>
      </c>
      <c r="C1491" s="39" t="s">
        <v>4112</v>
      </c>
      <c r="D1491" s="219"/>
      <c r="E1491" s="40">
        <v>1</v>
      </c>
      <c r="F1491" s="40" t="s">
        <v>659</v>
      </c>
      <c r="G1491" s="166">
        <f t="shared" si="184"/>
        <v>38</v>
      </c>
      <c r="H1491" s="166">
        <f t="shared" si="185"/>
        <v>49.4</v>
      </c>
      <c r="I1491" s="256">
        <f t="shared" si="181"/>
        <v>0</v>
      </c>
    </row>
    <row r="1492" spans="1:9" ht="12" hidden="1" customHeight="1" outlineLevel="1" x14ac:dyDescent="0.2">
      <c r="A1492" s="31" t="s">
        <v>472</v>
      </c>
      <c r="B1492" s="38">
        <v>446</v>
      </c>
      <c r="C1492" s="39" t="s">
        <v>4113</v>
      </c>
      <c r="D1492" s="219"/>
      <c r="E1492" s="40">
        <v>1.2</v>
      </c>
      <c r="F1492" s="40" t="s">
        <v>659</v>
      </c>
      <c r="G1492" s="166">
        <f t="shared" si="184"/>
        <v>45.6</v>
      </c>
      <c r="H1492" s="166">
        <f t="shared" si="185"/>
        <v>59.28</v>
      </c>
      <c r="I1492" s="256">
        <f t="shared" si="181"/>
        <v>0</v>
      </c>
    </row>
    <row r="1493" spans="1:9" ht="12" hidden="1" customHeight="1" outlineLevel="1" x14ac:dyDescent="0.2">
      <c r="A1493" s="31" t="s">
        <v>472</v>
      </c>
      <c r="B1493" s="38">
        <v>1421</v>
      </c>
      <c r="C1493" s="39" t="s">
        <v>4114</v>
      </c>
      <c r="D1493" s="219"/>
      <c r="E1493" s="40">
        <v>0.74</v>
      </c>
      <c r="F1493" s="40" t="s">
        <v>659</v>
      </c>
      <c r="G1493" s="166">
        <f t="shared" si="184"/>
        <v>28.12</v>
      </c>
      <c r="H1493" s="166">
        <f t="shared" si="185"/>
        <v>36.556000000000004</v>
      </c>
      <c r="I1493" s="256">
        <f t="shared" si="181"/>
        <v>0</v>
      </c>
    </row>
    <row r="1494" spans="1:9" ht="12" hidden="1" customHeight="1" outlineLevel="1" x14ac:dyDescent="0.2">
      <c r="A1494" s="31" t="s">
        <v>472</v>
      </c>
      <c r="B1494" s="38">
        <v>1415</v>
      </c>
      <c r="C1494" s="39" t="s">
        <v>4115</v>
      </c>
      <c r="D1494" s="219"/>
      <c r="E1494" s="40">
        <v>0.3</v>
      </c>
      <c r="F1494" s="40" t="s">
        <v>659</v>
      </c>
      <c r="G1494" s="166">
        <f t="shared" si="184"/>
        <v>11.4</v>
      </c>
      <c r="H1494" s="166">
        <f t="shared" si="185"/>
        <v>14.82</v>
      </c>
      <c r="I1494" s="256">
        <f t="shared" si="181"/>
        <v>0</v>
      </c>
    </row>
    <row r="1495" spans="1:9" ht="12" hidden="1" customHeight="1" outlineLevel="1" x14ac:dyDescent="0.2">
      <c r="A1495" s="31" t="s">
        <v>472</v>
      </c>
      <c r="B1495" s="38">
        <v>846</v>
      </c>
      <c r="C1495" s="39" t="s">
        <v>4116</v>
      </c>
      <c r="D1495" s="219"/>
      <c r="E1495" s="40">
        <v>0.04</v>
      </c>
      <c r="F1495" s="40" t="s">
        <v>659</v>
      </c>
      <c r="G1495" s="166">
        <f t="shared" si="184"/>
        <v>1.52</v>
      </c>
      <c r="H1495" s="166">
        <f t="shared" si="185"/>
        <v>1.9760000000000002</v>
      </c>
      <c r="I1495" s="256">
        <f t="shared" si="181"/>
        <v>0</v>
      </c>
    </row>
    <row r="1496" spans="1:9" ht="12" hidden="1" customHeight="1" outlineLevel="1" x14ac:dyDescent="0.2">
      <c r="A1496" s="31" t="s">
        <v>472</v>
      </c>
      <c r="B1496" s="38">
        <v>844</v>
      </c>
      <c r="C1496" s="39" t="s">
        <v>4117</v>
      </c>
      <c r="D1496" s="219"/>
      <c r="E1496" s="40">
        <v>0.04</v>
      </c>
      <c r="F1496" s="40" t="s">
        <v>659</v>
      </c>
      <c r="G1496" s="166">
        <f t="shared" si="184"/>
        <v>1.52</v>
      </c>
      <c r="H1496" s="166">
        <f t="shared" si="185"/>
        <v>1.9760000000000002</v>
      </c>
      <c r="I1496" s="256">
        <f t="shared" si="181"/>
        <v>0</v>
      </c>
    </row>
    <row r="1497" spans="1:9" ht="12" hidden="1" customHeight="1" outlineLevel="1" x14ac:dyDescent="0.2">
      <c r="A1497" s="31" t="s">
        <v>472</v>
      </c>
      <c r="B1497" s="38">
        <v>551</v>
      </c>
      <c r="C1497" s="39" t="s">
        <v>1692</v>
      </c>
      <c r="D1497" s="219"/>
      <c r="E1497" s="40">
        <v>0.04</v>
      </c>
      <c r="F1497" s="40" t="s">
        <v>659</v>
      </c>
      <c r="G1497" s="166">
        <f t="shared" si="184"/>
        <v>1.52</v>
      </c>
      <c r="H1497" s="166">
        <f t="shared" si="185"/>
        <v>1.9760000000000002</v>
      </c>
      <c r="I1497" s="256">
        <f t="shared" si="181"/>
        <v>0</v>
      </c>
    </row>
    <row r="1498" spans="1:9" ht="12" customHeight="1" collapsed="1" x14ac:dyDescent="0.25">
      <c r="A1498" s="125" t="s">
        <v>1693</v>
      </c>
      <c r="B1498" s="129"/>
      <c r="C1498" s="138"/>
      <c r="D1498" s="206"/>
      <c r="E1498" s="176"/>
      <c r="F1498" s="176"/>
    </row>
    <row r="1499" spans="1:9" ht="12" hidden="1" customHeight="1" outlineLevel="1" x14ac:dyDescent="0.2">
      <c r="A1499" s="31" t="s">
        <v>473</v>
      </c>
      <c r="B1499" s="38" t="s">
        <v>1694</v>
      </c>
      <c r="C1499" s="39" t="s">
        <v>1695</v>
      </c>
      <c r="D1499" s="219"/>
      <c r="E1499" s="40">
        <v>15</v>
      </c>
      <c r="F1499" s="40" t="s">
        <v>659</v>
      </c>
      <c r="G1499" s="166">
        <f t="shared" ref="G1499:G1505" si="186">E1499*$G$1</f>
        <v>570</v>
      </c>
      <c r="H1499" s="166">
        <f t="shared" ref="H1499:H1505" si="187">G1499*($H$1+1)</f>
        <v>741</v>
      </c>
      <c r="I1499" s="256">
        <f t="shared" si="181"/>
        <v>0</v>
      </c>
    </row>
    <row r="1500" spans="1:9" ht="12" hidden="1" customHeight="1" outlineLevel="1" x14ac:dyDescent="0.2">
      <c r="A1500" s="31" t="s">
        <v>473</v>
      </c>
      <c r="B1500" s="38" t="s">
        <v>1696</v>
      </c>
      <c r="C1500" s="39" t="s">
        <v>3115</v>
      </c>
      <c r="D1500" s="219"/>
      <c r="E1500" s="40">
        <v>3</v>
      </c>
      <c r="F1500" s="40" t="s">
        <v>659</v>
      </c>
      <c r="G1500" s="166">
        <f t="shared" si="186"/>
        <v>114</v>
      </c>
      <c r="H1500" s="166">
        <f t="shared" si="187"/>
        <v>148.20000000000002</v>
      </c>
      <c r="I1500" s="256">
        <f t="shared" si="181"/>
        <v>0</v>
      </c>
    </row>
    <row r="1501" spans="1:9" ht="12" hidden="1" customHeight="1" outlineLevel="1" x14ac:dyDescent="0.2">
      <c r="A1501" s="31" t="s">
        <v>473</v>
      </c>
      <c r="B1501" s="38" t="s">
        <v>3116</v>
      </c>
      <c r="C1501" s="39" t="s">
        <v>3117</v>
      </c>
      <c r="D1501" s="219"/>
      <c r="E1501" s="40">
        <v>3</v>
      </c>
      <c r="F1501" s="40" t="s">
        <v>659</v>
      </c>
      <c r="G1501" s="166">
        <f t="shared" si="186"/>
        <v>114</v>
      </c>
      <c r="H1501" s="166">
        <f t="shared" si="187"/>
        <v>148.20000000000002</v>
      </c>
      <c r="I1501" s="256">
        <f t="shared" si="181"/>
        <v>0</v>
      </c>
    </row>
    <row r="1502" spans="1:9" ht="12" hidden="1" customHeight="1" outlineLevel="1" x14ac:dyDescent="0.2">
      <c r="A1502" s="31" t="s">
        <v>473</v>
      </c>
      <c r="B1502" s="38" t="s">
        <v>3118</v>
      </c>
      <c r="C1502" s="39" t="s">
        <v>3119</v>
      </c>
      <c r="D1502" s="219"/>
      <c r="E1502" s="40">
        <v>3</v>
      </c>
      <c r="F1502" s="40" t="s">
        <v>659</v>
      </c>
      <c r="G1502" s="166">
        <f t="shared" si="186"/>
        <v>114</v>
      </c>
      <c r="H1502" s="166">
        <f t="shared" si="187"/>
        <v>148.20000000000002</v>
      </c>
      <c r="I1502" s="256">
        <f t="shared" si="181"/>
        <v>0</v>
      </c>
    </row>
    <row r="1503" spans="1:9" ht="12" hidden="1" customHeight="1" outlineLevel="1" x14ac:dyDescent="0.2">
      <c r="A1503" s="31" t="s">
        <v>473</v>
      </c>
      <c r="B1503" s="38" t="s">
        <v>3120</v>
      </c>
      <c r="C1503" s="39" t="s">
        <v>474</v>
      </c>
      <c r="D1503" s="219"/>
      <c r="E1503" s="40">
        <v>8</v>
      </c>
      <c r="F1503" s="40" t="s">
        <v>4209</v>
      </c>
      <c r="G1503" s="166">
        <f t="shared" si="186"/>
        <v>304</v>
      </c>
      <c r="H1503" s="166">
        <f t="shared" si="187"/>
        <v>395.2</v>
      </c>
      <c r="I1503" s="256">
        <f t="shared" si="181"/>
        <v>0</v>
      </c>
    </row>
    <row r="1504" spans="1:9" ht="12" hidden="1" customHeight="1" outlineLevel="1" x14ac:dyDescent="0.2">
      <c r="A1504" s="31" t="s">
        <v>473</v>
      </c>
      <c r="B1504" s="38" t="s">
        <v>475</v>
      </c>
      <c r="C1504" s="39" t="s">
        <v>476</v>
      </c>
      <c r="D1504" s="219"/>
      <c r="E1504" s="40">
        <v>11</v>
      </c>
      <c r="F1504" s="40" t="s">
        <v>4209</v>
      </c>
      <c r="G1504" s="166">
        <f t="shared" si="186"/>
        <v>418</v>
      </c>
      <c r="H1504" s="166">
        <f t="shared" si="187"/>
        <v>543.4</v>
      </c>
      <c r="I1504" s="256">
        <f t="shared" si="181"/>
        <v>0</v>
      </c>
    </row>
    <row r="1505" spans="1:9" ht="12" hidden="1" customHeight="1" outlineLevel="1" x14ac:dyDescent="0.2">
      <c r="A1505" s="31" t="s">
        <v>473</v>
      </c>
      <c r="B1505" s="38" t="s">
        <v>477</v>
      </c>
      <c r="C1505" s="39" t="s">
        <v>478</v>
      </c>
      <c r="D1505" s="219"/>
      <c r="E1505" s="40">
        <v>12</v>
      </c>
      <c r="F1505" s="40" t="s">
        <v>4209</v>
      </c>
      <c r="G1505" s="166">
        <f t="shared" si="186"/>
        <v>456</v>
      </c>
      <c r="H1505" s="166">
        <f t="shared" si="187"/>
        <v>592.80000000000007</v>
      </c>
      <c r="I1505" s="256">
        <f t="shared" si="181"/>
        <v>0</v>
      </c>
    </row>
    <row r="1506" spans="1:9" ht="12" customHeight="1" collapsed="1" x14ac:dyDescent="0.25">
      <c r="A1506" s="125" t="s">
        <v>4221</v>
      </c>
      <c r="B1506" s="129"/>
      <c r="C1506" s="138"/>
      <c r="D1506" s="206"/>
      <c r="E1506" s="180"/>
      <c r="F1506" s="180"/>
    </row>
    <row r="1507" spans="1:9" ht="12" hidden="1" customHeight="1" outlineLevel="1" x14ac:dyDescent="0.2">
      <c r="A1507" s="31" t="s">
        <v>479</v>
      </c>
      <c r="B1507" s="38">
        <v>1020</v>
      </c>
      <c r="C1507" s="39" t="s">
        <v>4222</v>
      </c>
      <c r="D1507" s="219"/>
      <c r="E1507" s="40">
        <v>46.03</v>
      </c>
      <c r="F1507" s="40" t="s">
        <v>659</v>
      </c>
      <c r="G1507" s="166">
        <f>E1507*$G$1</f>
        <v>1749.14</v>
      </c>
      <c r="H1507" s="166">
        <f>G1507*($H$1+1)</f>
        <v>2273.8820000000001</v>
      </c>
      <c r="I1507" s="256">
        <f t="shared" si="181"/>
        <v>0</v>
      </c>
    </row>
    <row r="1508" spans="1:9" ht="12" hidden="1" customHeight="1" outlineLevel="1" x14ac:dyDescent="0.2">
      <c r="A1508" s="31" t="s">
        <v>479</v>
      </c>
      <c r="B1508" s="38">
        <v>1021</v>
      </c>
      <c r="C1508" s="39" t="s">
        <v>4223</v>
      </c>
      <c r="D1508" s="219"/>
      <c r="E1508" s="40">
        <v>28.84</v>
      </c>
      <c r="F1508" s="40" t="s">
        <v>659</v>
      </c>
      <c r="G1508" s="166">
        <f>E1508*$G$1</f>
        <v>1095.92</v>
      </c>
      <c r="H1508" s="166">
        <f>G1508*($H$1+1)</f>
        <v>1424.6960000000001</v>
      </c>
      <c r="I1508" s="256">
        <f t="shared" si="181"/>
        <v>0</v>
      </c>
    </row>
    <row r="1509" spans="1:9" ht="12" hidden="1" customHeight="1" outlineLevel="1" x14ac:dyDescent="0.2">
      <c r="A1509" s="31" t="s">
        <v>479</v>
      </c>
      <c r="B1509" s="38" t="s">
        <v>4224</v>
      </c>
      <c r="C1509" s="39" t="s">
        <v>4225</v>
      </c>
      <c r="D1509" s="219"/>
      <c r="E1509" s="40">
        <v>18.12</v>
      </c>
      <c r="F1509" s="40" t="s">
        <v>4209</v>
      </c>
      <c r="G1509" s="166">
        <f>E1509*$G$1</f>
        <v>688.56000000000006</v>
      </c>
      <c r="H1509" s="166">
        <f>G1509*($H$1+1)</f>
        <v>895.12800000000016</v>
      </c>
      <c r="I1509" s="256">
        <f t="shared" si="181"/>
        <v>0</v>
      </c>
    </row>
    <row r="1510" spans="1:9" ht="12" hidden="1" customHeight="1" outlineLevel="1" x14ac:dyDescent="0.2">
      <c r="A1510" s="31" t="s">
        <v>479</v>
      </c>
      <c r="B1510" s="38" t="s">
        <v>4226</v>
      </c>
      <c r="C1510" s="110" t="s">
        <v>4227</v>
      </c>
      <c r="D1510" s="244"/>
      <c r="E1510" s="40">
        <v>15.9</v>
      </c>
      <c r="F1510" s="40" t="s">
        <v>4209</v>
      </c>
      <c r="G1510" s="166">
        <f>E1510*$G$1</f>
        <v>604.20000000000005</v>
      </c>
      <c r="H1510" s="166">
        <f>G1510*($H$1+1)</f>
        <v>785.46</v>
      </c>
      <c r="I1510" s="256">
        <f t="shared" si="181"/>
        <v>0</v>
      </c>
    </row>
    <row r="1511" spans="1:9" ht="12" customHeight="1" collapsed="1" x14ac:dyDescent="0.25">
      <c r="A1511" s="125" t="s">
        <v>480</v>
      </c>
      <c r="B1511" s="129"/>
      <c r="C1511" s="138"/>
      <c r="D1511" s="206"/>
      <c r="E1511" s="180"/>
      <c r="F1511" s="180"/>
    </row>
    <row r="1512" spans="1:9" ht="12" hidden="1" customHeight="1" outlineLevel="1" x14ac:dyDescent="0.2">
      <c r="A1512" s="31" t="s">
        <v>3935</v>
      </c>
      <c r="B1512" s="38" t="s">
        <v>4335</v>
      </c>
      <c r="C1512" s="58" t="s">
        <v>4336</v>
      </c>
      <c r="D1512" s="223"/>
      <c r="E1512" s="40">
        <v>24.43</v>
      </c>
      <c r="F1512" s="40" t="s">
        <v>4209</v>
      </c>
      <c r="G1512" s="166">
        <f>E1512*$G$1</f>
        <v>928.34</v>
      </c>
      <c r="H1512" s="166">
        <f>G1512*($H$1+1)</f>
        <v>1206.8420000000001</v>
      </c>
      <c r="I1512" s="256">
        <f t="shared" si="181"/>
        <v>0</v>
      </c>
    </row>
    <row r="1513" spans="1:9" ht="12" hidden="1" customHeight="1" outlineLevel="1" x14ac:dyDescent="0.2">
      <c r="A1513" s="31" t="s">
        <v>3935</v>
      </c>
      <c r="B1513" s="38" t="s">
        <v>4337</v>
      </c>
      <c r="C1513" s="41" t="s">
        <v>4338</v>
      </c>
      <c r="D1513" s="121"/>
      <c r="E1513" s="40">
        <v>32.24</v>
      </c>
      <c r="F1513" s="40" t="s">
        <v>4209</v>
      </c>
      <c r="G1513" s="166">
        <f>E1513*$G$1</f>
        <v>1225.1200000000001</v>
      </c>
      <c r="H1513" s="166">
        <f>G1513*($H$1+1)</f>
        <v>1592.6560000000002</v>
      </c>
      <c r="I1513" s="256">
        <f t="shared" si="181"/>
        <v>0</v>
      </c>
    </row>
    <row r="1514" spans="1:9" ht="12" hidden="1" customHeight="1" outlineLevel="1" x14ac:dyDescent="0.2">
      <c r="A1514" s="31" t="s">
        <v>3935</v>
      </c>
      <c r="B1514" s="38" t="s">
        <v>4339</v>
      </c>
      <c r="C1514" s="73" t="s">
        <v>4340</v>
      </c>
      <c r="D1514" s="122"/>
      <c r="E1514" s="40">
        <v>7.8</v>
      </c>
      <c r="F1514" s="40" t="s">
        <v>659</v>
      </c>
      <c r="G1514" s="166">
        <f>E1514*$G$1</f>
        <v>296.39999999999998</v>
      </c>
      <c r="H1514" s="166">
        <f>G1514*($H$1+1)</f>
        <v>385.32</v>
      </c>
      <c r="I1514" s="256">
        <f t="shared" si="181"/>
        <v>0</v>
      </c>
    </row>
    <row r="1515" spans="1:9" ht="12" hidden="1" customHeight="1" outlineLevel="1" x14ac:dyDescent="0.2">
      <c r="A1515" s="31" t="s">
        <v>3935</v>
      </c>
      <c r="B1515" s="38" t="s">
        <v>4341</v>
      </c>
      <c r="C1515" s="41" t="s">
        <v>2233</v>
      </c>
      <c r="D1515" s="121"/>
      <c r="E1515" s="40">
        <v>1.65</v>
      </c>
      <c r="F1515" s="40" t="s">
        <v>659</v>
      </c>
      <c r="G1515" s="166">
        <f>E1515*$G$1</f>
        <v>62.699999999999996</v>
      </c>
      <c r="H1515" s="166">
        <f>G1515*($H$1+1)</f>
        <v>81.509999999999991</v>
      </c>
      <c r="I1515" s="256">
        <f t="shared" si="181"/>
        <v>0</v>
      </c>
    </row>
    <row r="1516" spans="1:9" ht="12" customHeight="1" collapsed="1" x14ac:dyDescent="0.35">
      <c r="A1516" s="128" t="s">
        <v>2234</v>
      </c>
      <c r="B1516" s="126"/>
      <c r="C1516" s="160"/>
      <c r="D1516" s="245"/>
      <c r="E1516" s="175"/>
      <c r="F1516" s="176"/>
    </row>
    <row r="1517" spans="1:9" ht="12" hidden="1" customHeight="1" outlineLevel="1" x14ac:dyDescent="0.2">
      <c r="A1517" s="111" t="s">
        <v>159</v>
      </c>
      <c r="B1517" s="38" t="s">
        <v>1846</v>
      </c>
      <c r="C1517" s="39" t="s">
        <v>161</v>
      </c>
      <c r="D1517" s="246"/>
      <c r="E1517" s="40">
        <v>2.42</v>
      </c>
      <c r="F1517" s="40" t="s">
        <v>659</v>
      </c>
      <c r="G1517" s="166">
        <f t="shared" ref="G1517:G1580" si="188">E1517*$G$1</f>
        <v>91.96</v>
      </c>
      <c r="H1517" s="166">
        <f t="shared" ref="H1517:H1580" si="189">G1517*($H$1+1)</f>
        <v>119.548</v>
      </c>
      <c r="I1517" s="256">
        <f t="shared" si="181"/>
        <v>0</v>
      </c>
    </row>
    <row r="1518" spans="1:9" ht="12" hidden="1" customHeight="1" outlineLevel="1" x14ac:dyDescent="0.2">
      <c r="A1518" s="111" t="s">
        <v>159</v>
      </c>
      <c r="B1518" s="38" t="s">
        <v>1846</v>
      </c>
      <c r="C1518" s="112" t="s">
        <v>162</v>
      </c>
      <c r="D1518" s="247"/>
      <c r="E1518" s="40">
        <v>2.68</v>
      </c>
      <c r="F1518" s="40" t="s">
        <v>659</v>
      </c>
      <c r="G1518" s="166">
        <f t="shared" si="188"/>
        <v>101.84</v>
      </c>
      <c r="H1518" s="166">
        <f t="shared" si="189"/>
        <v>132.392</v>
      </c>
      <c r="I1518" s="256">
        <f t="shared" si="181"/>
        <v>0</v>
      </c>
    </row>
    <row r="1519" spans="1:9" ht="12" hidden="1" customHeight="1" outlineLevel="1" x14ac:dyDescent="0.2">
      <c r="A1519" s="111" t="s">
        <v>159</v>
      </c>
      <c r="B1519" s="38" t="s">
        <v>1846</v>
      </c>
      <c r="C1519" s="112" t="s">
        <v>163</v>
      </c>
      <c r="D1519" s="247"/>
      <c r="E1519" s="40">
        <v>2.84</v>
      </c>
      <c r="F1519" s="40" t="s">
        <v>659</v>
      </c>
      <c r="G1519" s="166">
        <f t="shared" si="188"/>
        <v>107.91999999999999</v>
      </c>
      <c r="H1519" s="166">
        <f t="shared" si="189"/>
        <v>140.29599999999999</v>
      </c>
      <c r="I1519" s="256">
        <f t="shared" ref="I1519:I1582" si="190">D1519*H1519</f>
        <v>0</v>
      </c>
    </row>
    <row r="1520" spans="1:9" ht="12" hidden="1" customHeight="1" outlineLevel="1" x14ac:dyDescent="0.2">
      <c r="A1520" s="111" t="s">
        <v>159</v>
      </c>
      <c r="B1520" s="38" t="s">
        <v>1846</v>
      </c>
      <c r="C1520" s="112" t="s">
        <v>164</v>
      </c>
      <c r="D1520" s="247"/>
      <c r="E1520" s="40">
        <v>3.52</v>
      </c>
      <c r="F1520" s="40" t="s">
        <v>659</v>
      </c>
      <c r="G1520" s="166">
        <f t="shared" si="188"/>
        <v>133.76</v>
      </c>
      <c r="H1520" s="166">
        <f t="shared" si="189"/>
        <v>173.88800000000001</v>
      </c>
      <c r="I1520" s="256">
        <f t="shared" si="190"/>
        <v>0</v>
      </c>
    </row>
    <row r="1521" spans="1:9" ht="12" hidden="1" customHeight="1" outlineLevel="1" x14ac:dyDescent="0.2">
      <c r="A1521" s="111" t="s">
        <v>159</v>
      </c>
      <c r="B1521" s="38" t="s">
        <v>1846</v>
      </c>
      <c r="C1521" s="112" t="s">
        <v>165</v>
      </c>
      <c r="D1521" s="247"/>
      <c r="E1521" s="40">
        <v>4.0599999999999996</v>
      </c>
      <c r="F1521" s="40" t="s">
        <v>659</v>
      </c>
      <c r="G1521" s="166">
        <f t="shared" si="188"/>
        <v>154.27999999999997</v>
      </c>
      <c r="H1521" s="166">
        <f t="shared" si="189"/>
        <v>200.56399999999996</v>
      </c>
      <c r="I1521" s="256">
        <f t="shared" si="190"/>
        <v>0</v>
      </c>
    </row>
    <row r="1522" spans="1:9" ht="12" hidden="1" customHeight="1" outlineLevel="1" x14ac:dyDescent="0.2">
      <c r="A1522" s="111" t="s">
        <v>159</v>
      </c>
      <c r="B1522" s="38" t="s">
        <v>160</v>
      </c>
      <c r="C1522" s="112" t="s">
        <v>161</v>
      </c>
      <c r="D1522" s="247"/>
      <c r="E1522" s="40">
        <v>2.42</v>
      </c>
      <c r="F1522" s="40" t="s">
        <v>659</v>
      </c>
      <c r="G1522" s="166">
        <f t="shared" si="188"/>
        <v>91.96</v>
      </c>
      <c r="H1522" s="166">
        <f t="shared" si="189"/>
        <v>119.548</v>
      </c>
      <c r="I1522" s="256">
        <f t="shared" si="190"/>
        <v>0</v>
      </c>
    </row>
    <row r="1523" spans="1:9" ht="12" hidden="1" customHeight="1" outlineLevel="1" x14ac:dyDescent="0.2">
      <c r="A1523" s="111" t="s">
        <v>159</v>
      </c>
      <c r="B1523" s="38" t="s">
        <v>160</v>
      </c>
      <c r="C1523" s="112" t="s">
        <v>162</v>
      </c>
      <c r="D1523" s="247"/>
      <c r="E1523" s="40">
        <v>2.68</v>
      </c>
      <c r="F1523" s="40" t="s">
        <v>659</v>
      </c>
      <c r="G1523" s="166">
        <f t="shared" si="188"/>
        <v>101.84</v>
      </c>
      <c r="H1523" s="166">
        <f t="shared" si="189"/>
        <v>132.392</v>
      </c>
      <c r="I1523" s="256">
        <f t="shared" si="190"/>
        <v>0</v>
      </c>
    </row>
    <row r="1524" spans="1:9" ht="12" hidden="1" customHeight="1" outlineLevel="1" x14ac:dyDescent="0.2">
      <c r="A1524" s="111" t="s">
        <v>159</v>
      </c>
      <c r="B1524" s="38" t="s">
        <v>160</v>
      </c>
      <c r="C1524" s="112" t="s">
        <v>163</v>
      </c>
      <c r="D1524" s="247"/>
      <c r="E1524" s="40">
        <v>2.84</v>
      </c>
      <c r="F1524" s="40" t="s">
        <v>659</v>
      </c>
      <c r="G1524" s="166">
        <f t="shared" si="188"/>
        <v>107.91999999999999</v>
      </c>
      <c r="H1524" s="166">
        <f t="shared" si="189"/>
        <v>140.29599999999999</v>
      </c>
      <c r="I1524" s="256">
        <f t="shared" si="190"/>
        <v>0</v>
      </c>
    </row>
    <row r="1525" spans="1:9" ht="12" hidden="1" customHeight="1" outlineLevel="1" x14ac:dyDescent="0.2">
      <c r="A1525" s="111" t="s">
        <v>159</v>
      </c>
      <c r="B1525" s="38" t="s">
        <v>160</v>
      </c>
      <c r="C1525" s="112" t="s">
        <v>164</v>
      </c>
      <c r="D1525" s="247"/>
      <c r="E1525" s="40">
        <v>3.52</v>
      </c>
      <c r="F1525" s="40" t="s">
        <v>659</v>
      </c>
      <c r="G1525" s="166">
        <f t="shared" si="188"/>
        <v>133.76</v>
      </c>
      <c r="H1525" s="166">
        <f t="shared" si="189"/>
        <v>173.88800000000001</v>
      </c>
      <c r="I1525" s="256">
        <f t="shared" si="190"/>
        <v>0</v>
      </c>
    </row>
    <row r="1526" spans="1:9" ht="12" hidden="1" customHeight="1" outlineLevel="1" x14ac:dyDescent="0.2">
      <c r="A1526" s="111" t="s">
        <v>159</v>
      </c>
      <c r="B1526" s="38" t="s">
        <v>160</v>
      </c>
      <c r="C1526" s="112" t="s">
        <v>165</v>
      </c>
      <c r="D1526" s="247"/>
      <c r="E1526" s="40">
        <v>4.0599999999999996</v>
      </c>
      <c r="F1526" s="40" t="s">
        <v>659</v>
      </c>
      <c r="G1526" s="166">
        <f t="shared" si="188"/>
        <v>154.27999999999997</v>
      </c>
      <c r="H1526" s="166">
        <f t="shared" si="189"/>
        <v>200.56399999999996</v>
      </c>
      <c r="I1526" s="256">
        <f t="shared" si="190"/>
        <v>0</v>
      </c>
    </row>
    <row r="1527" spans="1:9" ht="12" hidden="1" customHeight="1" outlineLevel="1" x14ac:dyDescent="0.2">
      <c r="A1527" s="111" t="s">
        <v>159</v>
      </c>
      <c r="B1527" s="38" t="s">
        <v>160</v>
      </c>
      <c r="C1527" s="112" t="s">
        <v>166</v>
      </c>
      <c r="D1527" s="247"/>
      <c r="E1527" s="40">
        <v>4.83</v>
      </c>
      <c r="F1527" s="40" t="s">
        <v>659</v>
      </c>
      <c r="G1527" s="166">
        <f t="shared" si="188"/>
        <v>183.54</v>
      </c>
      <c r="H1527" s="166">
        <f t="shared" si="189"/>
        <v>238.602</v>
      </c>
      <c r="I1527" s="256">
        <f t="shared" si="190"/>
        <v>0</v>
      </c>
    </row>
    <row r="1528" spans="1:9" ht="12" hidden="1" customHeight="1" outlineLevel="1" x14ac:dyDescent="0.2">
      <c r="A1528" s="111" t="s">
        <v>159</v>
      </c>
      <c r="B1528" s="38" t="s">
        <v>160</v>
      </c>
      <c r="C1528" s="112" t="s">
        <v>167</v>
      </c>
      <c r="D1528" s="247"/>
      <c r="E1528" s="40">
        <v>5.42</v>
      </c>
      <c r="F1528" s="40" t="s">
        <v>659</v>
      </c>
      <c r="G1528" s="166">
        <f t="shared" si="188"/>
        <v>205.96</v>
      </c>
      <c r="H1528" s="166">
        <f t="shared" si="189"/>
        <v>267.74800000000005</v>
      </c>
      <c r="I1528" s="256">
        <f t="shared" si="190"/>
        <v>0</v>
      </c>
    </row>
    <row r="1529" spans="1:9" ht="12" hidden="1" customHeight="1" outlineLevel="1" x14ac:dyDescent="0.2">
      <c r="A1529" s="111" t="s">
        <v>159</v>
      </c>
      <c r="B1529" s="38" t="s">
        <v>160</v>
      </c>
      <c r="C1529" s="112" t="s">
        <v>1841</v>
      </c>
      <c r="D1529" s="247"/>
      <c r="E1529" s="40">
        <v>6.62</v>
      </c>
      <c r="F1529" s="40" t="s">
        <v>659</v>
      </c>
      <c r="G1529" s="166">
        <f t="shared" si="188"/>
        <v>251.56</v>
      </c>
      <c r="H1529" s="166">
        <f t="shared" si="189"/>
        <v>327.02800000000002</v>
      </c>
      <c r="I1529" s="256">
        <f t="shared" si="190"/>
        <v>0</v>
      </c>
    </row>
    <row r="1530" spans="1:9" ht="12" hidden="1" customHeight="1" outlineLevel="1" x14ac:dyDescent="0.2">
      <c r="A1530" s="111" t="s">
        <v>159</v>
      </c>
      <c r="B1530" s="38" t="s">
        <v>160</v>
      </c>
      <c r="C1530" s="112" t="s">
        <v>1842</v>
      </c>
      <c r="D1530" s="247"/>
      <c r="E1530" s="40">
        <v>7.3</v>
      </c>
      <c r="F1530" s="40" t="s">
        <v>659</v>
      </c>
      <c r="G1530" s="166">
        <f t="shared" si="188"/>
        <v>277.39999999999998</v>
      </c>
      <c r="H1530" s="166">
        <f t="shared" si="189"/>
        <v>360.62</v>
      </c>
      <c r="I1530" s="256">
        <f t="shared" si="190"/>
        <v>0</v>
      </c>
    </row>
    <row r="1531" spans="1:9" ht="12" hidden="1" customHeight="1" outlineLevel="1" x14ac:dyDescent="0.2">
      <c r="A1531" s="111" t="s">
        <v>159</v>
      </c>
      <c r="B1531" s="38" t="s">
        <v>2650</v>
      </c>
      <c r="C1531" s="112" t="s">
        <v>161</v>
      </c>
      <c r="D1531" s="247"/>
      <c r="E1531" s="40">
        <v>2.94</v>
      </c>
      <c r="F1531" s="40" t="s">
        <v>659</v>
      </c>
      <c r="G1531" s="166">
        <f t="shared" si="188"/>
        <v>111.72</v>
      </c>
      <c r="H1531" s="166">
        <f t="shared" si="189"/>
        <v>145.23599999999999</v>
      </c>
      <c r="I1531" s="256">
        <f t="shared" si="190"/>
        <v>0</v>
      </c>
    </row>
    <row r="1532" spans="1:9" ht="12" hidden="1" customHeight="1" outlineLevel="1" x14ac:dyDescent="0.2">
      <c r="A1532" s="111" t="s">
        <v>159</v>
      </c>
      <c r="B1532" s="38" t="s">
        <v>2650</v>
      </c>
      <c r="C1532" s="112" t="s">
        <v>162</v>
      </c>
      <c r="D1532" s="247"/>
      <c r="E1532" s="40">
        <v>3.16</v>
      </c>
      <c r="F1532" s="40" t="s">
        <v>659</v>
      </c>
      <c r="G1532" s="166">
        <f t="shared" si="188"/>
        <v>120.08000000000001</v>
      </c>
      <c r="H1532" s="166">
        <f t="shared" si="189"/>
        <v>156.10400000000001</v>
      </c>
      <c r="I1532" s="256">
        <f t="shared" si="190"/>
        <v>0</v>
      </c>
    </row>
    <row r="1533" spans="1:9" ht="12" hidden="1" customHeight="1" outlineLevel="1" x14ac:dyDescent="0.2">
      <c r="A1533" s="111" t="s">
        <v>159</v>
      </c>
      <c r="B1533" s="38" t="s">
        <v>2650</v>
      </c>
      <c r="C1533" s="112" t="s">
        <v>163</v>
      </c>
      <c r="D1533" s="247"/>
      <c r="E1533" s="40">
        <v>3.54</v>
      </c>
      <c r="F1533" s="40" t="s">
        <v>659</v>
      </c>
      <c r="G1533" s="166">
        <f t="shared" si="188"/>
        <v>134.52000000000001</v>
      </c>
      <c r="H1533" s="166">
        <f t="shared" si="189"/>
        <v>174.87600000000003</v>
      </c>
      <c r="I1533" s="256">
        <f t="shared" si="190"/>
        <v>0</v>
      </c>
    </row>
    <row r="1534" spans="1:9" ht="12" hidden="1" customHeight="1" outlineLevel="1" x14ac:dyDescent="0.2">
      <c r="A1534" s="111" t="s">
        <v>159</v>
      </c>
      <c r="B1534" s="38" t="s">
        <v>2650</v>
      </c>
      <c r="C1534" s="112" t="s">
        <v>2651</v>
      </c>
      <c r="D1534" s="247"/>
      <c r="E1534" s="40">
        <v>3.82</v>
      </c>
      <c r="F1534" s="40" t="s">
        <v>659</v>
      </c>
      <c r="G1534" s="166">
        <f t="shared" si="188"/>
        <v>145.16</v>
      </c>
      <c r="H1534" s="166">
        <f t="shared" si="189"/>
        <v>188.708</v>
      </c>
      <c r="I1534" s="256">
        <f t="shared" si="190"/>
        <v>0</v>
      </c>
    </row>
    <row r="1535" spans="1:9" ht="12" hidden="1" customHeight="1" outlineLevel="1" x14ac:dyDescent="0.2">
      <c r="A1535" s="111" t="s">
        <v>159</v>
      </c>
      <c r="B1535" s="38" t="s">
        <v>2650</v>
      </c>
      <c r="C1535" s="112" t="s">
        <v>164</v>
      </c>
      <c r="D1535" s="247"/>
      <c r="E1535" s="40">
        <v>4.17</v>
      </c>
      <c r="F1535" s="40" t="s">
        <v>659</v>
      </c>
      <c r="G1535" s="166">
        <f t="shared" si="188"/>
        <v>158.46</v>
      </c>
      <c r="H1535" s="166">
        <f t="shared" si="189"/>
        <v>205.99800000000002</v>
      </c>
      <c r="I1535" s="256">
        <f t="shared" si="190"/>
        <v>0</v>
      </c>
    </row>
    <row r="1536" spans="1:9" ht="12" hidden="1" customHeight="1" outlineLevel="1" x14ac:dyDescent="0.2">
      <c r="A1536" s="111" t="s">
        <v>159</v>
      </c>
      <c r="B1536" s="38" t="s">
        <v>2650</v>
      </c>
      <c r="C1536" s="112" t="s">
        <v>2652</v>
      </c>
      <c r="D1536" s="247"/>
      <c r="E1536" s="40">
        <v>4.62</v>
      </c>
      <c r="F1536" s="40" t="s">
        <v>659</v>
      </c>
      <c r="G1536" s="166">
        <f t="shared" si="188"/>
        <v>175.56</v>
      </c>
      <c r="H1536" s="166">
        <f t="shared" si="189"/>
        <v>228.22800000000001</v>
      </c>
      <c r="I1536" s="256">
        <f t="shared" si="190"/>
        <v>0</v>
      </c>
    </row>
    <row r="1537" spans="1:9" ht="12" hidden="1" customHeight="1" outlineLevel="1" x14ac:dyDescent="0.2">
      <c r="A1537" s="111" t="s">
        <v>159</v>
      </c>
      <c r="B1537" s="38" t="s">
        <v>2650</v>
      </c>
      <c r="C1537" s="112" t="s">
        <v>165</v>
      </c>
      <c r="D1537" s="247"/>
      <c r="E1537" s="40">
        <v>5.03</v>
      </c>
      <c r="F1537" s="40" t="s">
        <v>659</v>
      </c>
      <c r="G1537" s="166">
        <f t="shared" si="188"/>
        <v>191.14000000000001</v>
      </c>
      <c r="H1537" s="166">
        <f t="shared" si="189"/>
        <v>248.48200000000003</v>
      </c>
      <c r="I1537" s="256">
        <f t="shared" si="190"/>
        <v>0</v>
      </c>
    </row>
    <row r="1538" spans="1:9" ht="12" hidden="1" customHeight="1" outlineLevel="1" x14ac:dyDescent="0.2">
      <c r="A1538" s="111" t="s">
        <v>159</v>
      </c>
      <c r="B1538" s="38" t="s">
        <v>2650</v>
      </c>
      <c r="C1538" s="112" t="s">
        <v>2653</v>
      </c>
      <c r="D1538" s="247"/>
      <c r="E1538" s="40">
        <v>5.38</v>
      </c>
      <c r="F1538" s="40" t="s">
        <v>659</v>
      </c>
      <c r="G1538" s="166">
        <f t="shared" si="188"/>
        <v>204.44</v>
      </c>
      <c r="H1538" s="166">
        <f t="shared" si="189"/>
        <v>265.77199999999999</v>
      </c>
      <c r="I1538" s="256">
        <f t="shared" si="190"/>
        <v>0</v>
      </c>
    </row>
    <row r="1539" spans="1:9" ht="12" hidden="1" customHeight="1" outlineLevel="1" x14ac:dyDescent="0.2">
      <c r="A1539" s="111" t="s">
        <v>159</v>
      </c>
      <c r="B1539" s="38" t="s">
        <v>2650</v>
      </c>
      <c r="C1539" s="112" t="s">
        <v>2654</v>
      </c>
      <c r="D1539" s="247"/>
      <c r="E1539" s="40">
        <v>6.24</v>
      </c>
      <c r="F1539" s="40" t="s">
        <v>659</v>
      </c>
      <c r="G1539" s="166">
        <f t="shared" si="188"/>
        <v>237.12</v>
      </c>
      <c r="H1539" s="166">
        <f t="shared" si="189"/>
        <v>308.25600000000003</v>
      </c>
      <c r="I1539" s="256">
        <f t="shared" si="190"/>
        <v>0</v>
      </c>
    </row>
    <row r="1540" spans="1:9" ht="12" hidden="1" customHeight="1" outlineLevel="1" x14ac:dyDescent="0.2">
      <c r="A1540" s="111" t="s">
        <v>159</v>
      </c>
      <c r="B1540" s="38" t="s">
        <v>2650</v>
      </c>
      <c r="C1540" s="112" t="s">
        <v>2655</v>
      </c>
      <c r="D1540" s="247"/>
      <c r="E1540" s="40">
        <v>6.77</v>
      </c>
      <c r="F1540" s="40" t="s">
        <v>659</v>
      </c>
      <c r="G1540" s="166">
        <f t="shared" si="188"/>
        <v>257.26</v>
      </c>
      <c r="H1540" s="166">
        <f t="shared" si="189"/>
        <v>334.43799999999999</v>
      </c>
      <c r="I1540" s="256">
        <f t="shared" si="190"/>
        <v>0</v>
      </c>
    </row>
    <row r="1541" spans="1:9" ht="12" hidden="1" customHeight="1" outlineLevel="1" x14ac:dyDescent="0.2">
      <c r="A1541" s="111" t="s">
        <v>159</v>
      </c>
      <c r="B1541" s="38" t="s">
        <v>2650</v>
      </c>
      <c r="C1541" s="112" t="s">
        <v>2656</v>
      </c>
      <c r="D1541" s="247"/>
      <c r="E1541" s="40">
        <v>7.8</v>
      </c>
      <c r="F1541" s="40" t="s">
        <v>659</v>
      </c>
      <c r="G1541" s="166">
        <f t="shared" si="188"/>
        <v>296.39999999999998</v>
      </c>
      <c r="H1541" s="166">
        <f t="shared" si="189"/>
        <v>385.32</v>
      </c>
      <c r="I1541" s="256">
        <f t="shared" si="190"/>
        <v>0</v>
      </c>
    </row>
    <row r="1542" spans="1:9" ht="12" hidden="1" customHeight="1" outlineLevel="1" x14ac:dyDescent="0.2">
      <c r="A1542" s="111" t="s">
        <v>159</v>
      </c>
      <c r="B1542" s="38" t="s">
        <v>2650</v>
      </c>
      <c r="C1542" s="112" t="s">
        <v>2657</v>
      </c>
      <c r="D1542" s="247"/>
      <c r="E1542" s="40">
        <v>8.3000000000000007</v>
      </c>
      <c r="F1542" s="40" t="s">
        <v>659</v>
      </c>
      <c r="G1542" s="166">
        <f t="shared" si="188"/>
        <v>315.40000000000003</v>
      </c>
      <c r="H1542" s="166">
        <f t="shared" si="189"/>
        <v>410.02000000000004</v>
      </c>
      <c r="I1542" s="256">
        <f t="shared" si="190"/>
        <v>0</v>
      </c>
    </row>
    <row r="1543" spans="1:9" ht="12" hidden="1" customHeight="1" outlineLevel="1" x14ac:dyDescent="0.2">
      <c r="A1543" s="111" t="s">
        <v>159</v>
      </c>
      <c r="B1543" s="38" t="s">
        <v>2650</v>
      </c>
      <c r="C1543" s="112" t="s">
        <v>2658</v>
      </c>
      <c r="D1543" s="247"/>
      <c r="E1543" s="40">
        <v>8.94</v>
      </c>
      <c r="F1543" s="40" t="s">
        <v>659</v>
      </c>
      <c r="G1543" s="166">
        <f t="shared" si="188"/>
        <v>339.71999999999997</v>
      </c>
      <c r="H1543" s="166">
        <f t="shared" si="189"/>
        <v>441.63599999999997</v>
      </c>
      <c r="I1543" s="256">
        <f t="shared" si="190"/>
        <v>0</v>
      </c>
    </row>
    <row r="1544" spans="1:9" ht="12" hidden="1" customHeight="1" outlineLevel="1" x14ac:dyDescent="0.2">
      <c r="A1544" s="111" t="s">
        <v>159</v>
      </c>
      <c r="B1544" s="38" t="s">
        <v>2659</v>
      </c>
      <c r="C1544" s="112" t="s">
        <v>2235</v>
      </c>
      <c r="D1544" s="247"/>
      <c r="E1544" s="40">
        <v>2.2000000000000002</v>
      </c>
      <c r="F1544" s="40" t="s">
        <v>659</v>
      </c>
      <c r="G1544" s="166">
        <f t="shared" si="188"/>
        <v>83.600000000000009</v>
      </c>
      <c r="H1544" s="166">
        <f t="shared" si="189"/>
        <v>108.68000000000002</v>
      </c>
      <c r="I1544" s="256">
        <f t="shared" si="190"/>
        <v>0</v>
      </c>
    </row>
    <row r="1545" spans="1:9" ht="12" hidden="1" customHeight="1" outlineLevel="1" x14ac:dyDescent="0.2">
      <c r="A1545" s="111" t="s">
        <v>159</v>
      </c>
      <c r="B1545" s="38" t="s">
        <v>2659</v>
      </c>
      <c r="C1545" s="112" t="s">
        <v>2236</v>
      </c>
      <c r="D1545" s="247"/>
      <c r="E1545" s="40">
        <v>2.52</v>
      </c>
      <c r="F1545" s="40" t="s">
        <v>659</v>
      </c>
      <c r="G1545" s="166">
        <f t="shared" si="188"/>
        <v>95.76</v>
      </c>
      <c r="H1545" s="166">
        <f t="shared" si="189"/>
        <v>124.48800000000001</v>
      </c>
      <c r="I1545" s="256">
        <f t="shared" si="190"/>
        <v>0</v>
      </c>
    </row>
    <row r="1546" spans="1:9" ht="12" hidden="1" customHeight="1" outlineLevel="1" x14ac:dyDescent="0.2">
      <c r="A1546" s="111" t="s">
        <v>159</v>
      </c>
      <c r="B1546" s="38" t="s">
        <v>2659</v>
      </c>
      <c r="C1546" s="112" t="s">
        <v>2237</v>
      </c>
      <c r="D1546" s="247"/>
      <c r="E1546" s="40">
        <v>2.74</v>
      </c>
      <c r="F1546" s="40" t="s">
        <v>659</v>
      </c>
      <c r="G1546" s="166">
        <f t="shared" si="188"/>
        <v>104.12</v>
      </c>
      <c r="H1546" s="166">
        <f t="shared" si="189"/>
        <v>135.35600000000002</v>
      </c>
      <c r="I1546" s="256">
        <f t="shared" si="190"/>
        <v>0</v>
      </c>
    </row>
    <row r="1547" spans="1:9" ht="12" hidden="1" customHeight="1" outlineLevel="1" x14ac:dyDescent="0.2">
      <c r="A1547" s="111" t="s">
        <v>159</v>
      </c>
      <c r="B1547" s="38" t="s">
        <v>2660</v>
      </c>
      <c r="C1547" s="112" t="s">
        <v>2238</v>
      </c>
      <c r="D1547" s="247"/>
      <c r="E1547" s="40">
        <v>3.6</v>
      </c>
      <c r="F1547" s="40" t="s">
        <v>659</v>
      </c>
      <c r="G1547" s="166">
        <f t="shared" si="188"/>
        <v>136.80000000000001</v>
      </c>
      <c r="H1547" s="166">
        <f t="shared" si="189"/>
        <v>177.84000000000003</v>
      </c>
      <c r="I1547" s="256">
        <f t="shared" si="190"/>
        <v>0</v>
      </c>
    </row>
    <row r="1548" spans="1:9" ht="12" hidden="1" customHeight="1" outlineLevel="1" x14ac:dyDescent="0.2">
      <c r="A1548" s="111" t="s">
        <v>1849</v>
      </c>
      <c r="B1548" s="38" t="s">
        <v>1850</v>
      </c>
      <c r="C1548" s="112" t="s">
        <v>1851</v>
      </c>
      <c r="D1548" s="247"/>
      <c r="E1548" s="40">
        <v>2.65</v>
      </c>
      <c r="F1548" s="40" t="s">
        <v>659</v>
      </c>
      <c r="G1548" s="166">
        <f t="shared" si="188"/>
        <v>100.7</v>
      </c>
      <c r="H1548" s="166">
        <f t="shared" si="189"/>
        <v>130.91</v>
      </c>
      <c r="I1548" s="256">
        <f t="shared" si="190"/>
        <v>0</v>
      </c>
    </row>
    <row r="1549" spans="1:9" ht="12" hidden="1" customHeight="1" outlineLevel="1" x14ac:dyDescent="0.2">
      <c r="A1549" s="111" t="s">
        <v>1849</v>
      </c>
      <c r="B1549" s="38" t="s">
        <v>1844</v>
      </c>
      <c r="C1549" s="112" t="s">
        <v>162</v>
      </c>
      <c r="D1549" s="247"/>
      <c r="E1549" s="40">
        <v>2.66</v>
      </c>
      <c r="F1549" s="40" t="s">
        <v>659</v>
      </c>
      <c r="G1549" s="166">
        <f t="shared" si="188"/>
        <v>101.08000000000001</v>
      </c>
      <c r="H1549" s="166">
        <f t="shared" si="189"/>
        <v>131.40400000000002</v>
      </c>
      <c r="I1549" s="256">
        <f t="shared" si="190"/>
        <v>0</v>
      </c>
    </row>
    <row r="1550" spans="1:9" ht="12" hidden="1" customHeight="1" outlineLevel="1" x14ac:dyDescent="0.2">
      <c r="A1550" s="111" t="s">
        <v>1849</v>
      </c>
      <c r="B1550" s="38" t="s">
        <v>1844</v>
      </c>
      <c r="C1550" s="112" t="s">
        <v>1845</v>
      </c>
      <c r="D1550" s="247"/>
      <c r="E1550" s="40">
        <v>2.66</v>
      </c>
      <c r="F1550" s="40" t="s">
        <v>659</v>
      </c>
      <c r="G1550" s="166">
        <f t="shared" si="188"/>
        <v>101.08000000000001</v>
      </c>
      <c r="H1550" s="166">
        <f t="shared" si="189"/>
        <v>131.40400000000002</v>
      </c>
      <c r="I1550" s="256">
        <f t="shared" si="190"/>
        <v>0</v>
      </c>
    </row>
    <row r="1551" spans="1:9" ht="12" hidden="1" customHeight="1" outlineLevel="1" x14ac:dyDescent="0.2">
      <c r="A1551" s="111" t="s">
        <v>1849</v>
      </c>
      <c r="B1551" s="38">
        <v>1005</v>
      </c>
      <c r="C1551" s="112" t="s">
        <v>4266</v>
      </c>
      <c r="D1551" s="247"/>
      <c r="E1551" s="40">
        <v>2.65</v>
      </c>
      <c r="F1551" s="40" t="s">
        <v>659</v>
      </c>
      <c r="G1551" s="166">
        <f t="shared" si="188"/>
        <v>100.7</v>
      </c>
      <c r="H1551" s="166">
        <f t="shared" si="189"/>
        <v>130.91</v>
      </c>
      <c r="I1551" s="256">
        <f t="shared" si="190"/>
        <v>0</v>
      </c>
    </row>
    <row r="1552" spans="1:9" ht="12" hidden="1" customHeight="1" outlineLevel="1" x14ac:dyDescent="0.2">
      <c r="A1552" s="111" t="s">
        <v>1849</v>
      </c>
      <c r="B1552" s="38" t="s">
        <v>4264</v>
      </c>
      <c r="C1552" s="112" t="s">
        <v>1871</v>
      </c>
      <c r="D1552" s="247"/>
      <c r="E1552" s="40">
        <v>1.89</v>
      </c>
      <c r="F1552" s="40" t="s">
        <v>659</v>
      </c>
      <c r="G1552" s="166">
        <f t="shared" si="188"/>
        <v>71.819999999999993</v>
      </c>
      <c r="H1552" s="166">
        <f t="shared" si="189"/>
        <v>93.366</v>
      </c>
      <c r="I1552" s="256">
        <f t="shared" si="190"/>
        <v>0</v>
      </c>
    </row>
    <row r="1553" spans="1:9" ht="12" hidden="1" customHeight="1" outlineLevel="1" x14ac:dyDescent="0.2">
      <c r="A1553" s="111" t="s">
        <v>1849</v>
      </c>
      <c r="B1553" s="38" t="s">
        <v>4265</v>
      </c>
      <c r="C1553" s="112" t="s">
        <v>162</v>
      </c>
      <c r="D1553" s="247"/>
      <c r="E1553" s="40">
        <v>1.98</v>
      </c>
      <c r="F1553" s="40" t="s">
        <v>659</v>
      </c>
      <c r="G1553" s="166">
        <f t="shared" si="188"/>
        <v>75.239999999999995</v>
      </c>
      <c r="H1553" s="166">
        <f t="shared" si="189"/>
        <v>97.811999999999998</v>
      </c>
      <c r="I1553" s="256">
        <f t="shared" si="190"/>
        <v>0</v>
      </c>
    </row>
    <row r="1554" spans="1:9" ht="12" hidden="1" customHeight="1" outlineLevel="1" x14ac:dyDescent="0.2">
      <c r="A1554" s="111" t="s">
        <v>1849</v>
      </c>
      <c r="B1554" s="38" t="s">
        <v>3351</v>
      </c>
      <c r="C1554" s="112" t="s">
        <v>3352</v>
      </c>
      <c r="D1554" s="247"/>
      <c r="E1554" s="40">
        <v>2.56</v>
      </c>
      <c r="F1554" s="40" t="s">
        <v>659</v>
      </c>
      <c r="G1554" s="166">
        <f t="shared" si="188"/>
        <v>97.28</v>
      </c>
      <c r="H1554" s="166">
        <f t="shared" si="189"/>
        <v>126.46400000000001</v>
      </c>
      <c r="I1554" s="256">
        <f t="shared" si="190"/>
        <v>0</v>
      </c>
    </row>
    <row r="1555" spans="1:9" ht="12" hidden="1" customHeight="1" outlineLevel="1" x14ac:dyDescent="0.2">
      <c r="A1555" s="111" t="s">
        <v>1861</v>
      </c>
      <c r="B1555" s="38">
        <v>304</v>
      </c>
      <c r="C1555" s="112" t="s">
        <v>4268</v>
      </c>
      <c r="D1555" s="247"/>
      <c r="E1555" s="40">
        <v>3.2</v>
      </c>
      <c r="F1555" s="40" t="s">
        <v>659</v>
      </c>
      <c r="G1555" s="166">
        <f t="shared" si="188"/>
        <v>121.60000000000001</v>
      </c>
      <c r="H1555" s="166">
        <f t="shared" si="189"/>
        <v>158.08000000000001</v>
      </c>
      <c r="I1555" s="256">
        <f t="shared" si="190"/>
        <v>0</v>
      </c>
    </row>
    <row r="1556" spans="1:9" ht="12" hidden="1" customHeight="1" outlineLevel="1" x14ac:dyDescent="0.2">
      <c r="A1556" s="111" t="s">
        <v>1861</v>
      </c>
      <c r="B1556" s="38" t="s">
        <v>3350</v>
      </c>
      <c r="C1556" s="112" t="s">
        <v>162</v>
      </c>
      <c r="D1556" s="247"/>
      <c r="E1556" s="40">
        <v>2.4</v>
      </c>
      <c r="F1556" s="40" t="s">
        <v>659</v>
      </c>
      <c r="G1556" s="166">
        <f t="shared" si="188"/>
        <v>91.2</v>
      </c>
      <c r="H1556" s="166">
        <f t="shared" si="189"/>
        <v>118.56</v>
      </c>
      <c r="I1556" s="256">
        <f t="shared" si="190"/>
        <v>0</v>
      </c>
    </row>
    <row r="1557" spans="1:9" ht="12" hidden="1" customHeight="1" outlineLevel="1" x14ac:dyDescent="0.2">
      <c r="A1557" s="111" t="s">
        <v>1861</v>
      </c>
      <c r="B1557" s="38">
        <v>4949</v>
      </c>
      <c r="C1557" s="112" t="s">
        <v>1863</v>
      </c>
      <c r="D1557" s="247"/>
      <c r="E1557" s="40">
        <v>1.98</v>
      </c>
      <c r="F1557" s="40" t="s">
        <v>659</v>
      </c>
      <c r="G1557" s="166">
        <f t="shared" si="188"/>
        <v>75.239999999999995</v>
      </c>
      <c r="H1557" s="166">
        <f t="shared" si="189"/>
        <v>97.811999999999998</v>
      </c>
      <c r="I1557" s="256">
        <f t="shared" si="190"/>
        <v>0</v>
      </c>
    </row>
    <row r="1558" spans="1:9" ht="12" hidden="1" customHeight="1" outlineLevel="1" x14ac:dyDescent="0.2">
      <c r="A1558" s="111" t="s">
        <v>1861</v>
      </c>
      <c r="B1558" s="38" t="s">
        <v>2661</v>
      </c>
      <c r="C1558" s="112" t="s">
        <v>2239</v>
      </c>
      <c r="D1558" s="247"/>
      <c r="E1558" s="40">
        <v>2.38</v>
      </c>
      <c r="F1558" s="40" t="s">
        <v>659</v>
      </c>
      <c r="G1558" s="166">
        <f t="shared" si="188"/>
        <v>90.44</v>
      </c>
      <c r="H1558" s="166">
        <f t="shared" si="189"/>
        <v>117.572</v>
      </c>
      <c r="I1558" s="256">
        <f t="shared" si="190"/>
        <v>0</v>
      </c>
    </row>
    <row r="1559" spans="1:9" ht="12" hidden="1" customHeight="1" outlineLevel="1" x14ac:dyDescent="0.2">
      <c r="A1559" s="111" t="s">
        <v>1861</v>
      </c>
      <c r="B1559" s="38" t="s">
        <v>2661</v>
      </c>
      <c r="C1559" s="112" t="s">
        <v>2240</v>
      </c>
      <c r="D1559" s="247"/>
      <c r="E1559" s="40">
        <v>2.82</v>
      </c>
      <c r="F1559" s="40" t="s">
        <v>659</v>
      </c>
      <c r="G1559" s="166">
        <f t="shared" si="188"/>
        <v>107.16</v>
      </c>
      <c r="H1559" s="166">
        <f t="shared" si="189"/>
        <v>139.30799999999999</v>
      </c>
      <c r="I1559" s="256">
        <f t="shared" si="190"/>
        <v>0</v>
      </c>
    </row>
    <row r="1560" spans="1:9" ht="12" hidden="1" customHeight="1" outlineLevel="1" x14ac:dyDescent="0.2">
      <c r="A1560" s="111" t="s">
        <v>1861</v>
      </c>
      <c r="B1560" s="38" t="s">
        <v>3868</v>
      </c>
      <c r="C1560" s="112" t="s">
        <v>3869</v>
      </c>
      <c r="D1560" s="247"/>
      <c r="E1560" s="40">
        <v>1.86</v>
      </c>
      <c r="F1560" s="40" t="s">
        <v>659</v>
      </c>
      <c r="G1560" s="166">
        <f t="shared" si="188"/>
        <v>70.680000000000007</v>
      </c>
      <c r="H1560" s="166">
        <f t="shared" si="189"/>
        <v>91.884000000000015</v>
      </c>
      <c r="I1560" s="256">
        <f t="shared" si="190"/>
        <v>0</v>
      </c>
    </row>
    <row r="1561" spans="1:9" ht="12" hidden="1" customHeight="1" outlineLevel="1" x14ac:dyDescent="0.2">
      <c r="A1561" s="111" t="s">
        <v>1861</v>
      </c>
      <c r="B1561" s="38" t="s">
        <v>3868</v>
      </c>
      <c r="C1561" s="112" t="s">
        <v>3870</v>
      </c>
      <c r="D1561" s="247"/>
      <c r="E1561" s="40">
        <v>1.96</v>
      </c>
      <c r="F1561" s="40" t="s">
        <v>659</v>
      </c>
      <c r="G1561" s="166">
        <f t="shared" si="188"/>
        <v>74.48</v>
      </c>
      <c r="H1561" s="166">
        <f t="shared" si="189"/>
        <v>96.824000000000012</v>
      </c>
      <c r="I1561" s="256">
        <f t="shared" si="190"/>
        <v>0</v>
      </c>
    </row>
    <row r="1562" spans="1:9" ht="12" hidden="1" customHeight="1" outlineLevel="1" x14ac:dyDescent="0.2">
      <c r="A1562" s="111" t="s">
        <v>1861</v>
      </c>
      <c r="B1562" s="38" t="s">
        <v>3868</v>
      </c>
      <c r="C1562" s="112" t="s">
        <v>3871</v>
      </c>
      <c r="D1562" s="247"/>
      <c r="E1562" s="40">
        <v>2.36</v>
      </c>
      <c r="F1562" s="40" t="s">
        <v>659</v>
      </c>
      <c r="G1562" s="166">
        <f t="shared" si="188"/>
        <v>89.679999999999993</v>
      </c>
      <c r="H1562" s="166">
        <f t="shared" si="189"/>
        <v>116.58399999999999</v>
      </c>
      <c r="I1562" s="256">
        <f t="shared" si="190"/>
        <v>0</v>
      </c>
    </row>
    <row r="1563" spans="1:9" ht="12" hidden="1" customHeight="1" outlineLevel="1" x14ac:dyDescent="0.2">
      <c r="A1563" s="111" t="s">
        <v>1861</v>
      </c>
      <c r="B1563" s="38" t="s">
        <v>3868</v>
      </c>
      <c r="C1563" s="112" t="s">
        <v>2241</v>
      </c>
      <c r="D1563" s="247"/>
      <c r="E1563" s="40">
        <v>2.37</v>
      </c>
      <c r="F1563" s="40" t="s">
        <v>659</v>
      </c>
      <c r="G1563" s="166">
        <f t="shared" si="188"/>
        <v>90.06</v>
      </c>
      <c r="H1563" s="166">
        <f t="shared" si="189"/>
        <v>117.078</v>
      </c>
      <c r="I1563" s="256">
        <f t="shared" si="190"/>
        <v>0</v>
      </c>
    </row>
    <row r="1564" spans="1:9" ht="12" hidden="1" customHeight="1" outlineLevel="1" x14ac:dyDescent="0.2">
      <c r="A1564" s="50" t="s">
        <v>1861</v>
      </c>
      <c r="B1564" s="38" t="s">
        <v>3872</v>
      </c>
      <c r="C1564" s="112" t="s">
        <v>4274</v>
      </c>
      <c r="D1564" s="247"/>
      <c r="E1564" s="40">
        <v>1.2</v>
      </c>
      <c r="F1564" s="40" t="s">
        <v>659</v>
      </c>
      <c r="G1564" s="166">
        <f t="shared" si="188"/>
        <v>45.6</v>
      </c>
      <c r="H1564" s="166">
        <f t="shared" si="189"/>
        <v>59.28</v>
      </c>
      <c r="I1564" s="256">
        <f t="shared" si="190"/>
        <v>0</v>
      </c>
    </row>
    <row r="1565" spans="1:9" ht="12" hidden="1" customHeight="1" outlineLevel="1" x14ac:dyDescent="0.2">
      <c r="A1565" s="50" t="s">
        <v>1861</v>
      </c>
      <c r="B1565" s="38" t="s">
        <v>3872</v>
      </c>
      <c r="C1565" s="112" t="s">
        <v>3873</v>
      </c>
      <c r="D1565" s="247"/>
      <c r="E1565" s="40">
        <v>1.4</v>
      </c>
      <c r="F1565" s="40" t="s">
        <v>659</v>
      </c>
      <c r="G1565" s="166">
        <f t="shared" si="188"/>
        <v>53.199999999999996</v>
      </c>
      <c r="H1565" s="166">
        <f t="shared" si="189"/>
        <v>69.16</v>
      </c>
      <c r="I1565" s="256">
        <f t="shared" si="190"/>
        <v>0</v>
      </c>
    </row>
    <row r="1566" spans="1:9" ht="12" hidden="1" customHeight="1" outlineLevel="1" x14ac:dyDescent="0.2">
      <c r="A1566" s="111" t="s">
        <v>1873</v>
      </c>
      <c r="B1566" s="38" t="s">
        <v>4269</v>
      </c>
      <c r="C1566" s="112" t="s">
        <v>4270</v>
      </c>
      <c r="D1566" s="247"/>
      <c r="E1566" s="40">
        <v>1.6</v>
      </c>
      <c r="F1566" s="40" t="s">
        <v>659</v>
      </c>
      <c r="G1566" s="166">
        <f t="shared" si="188"/>
        <v>60.800000000000004</v>
      </c>
      <c r="H1566" s="166">
        <f t="shared" si="189"/>
        <v>79.040000000000006</v>
      </c>
      <c r="I1566" s="256">
        <f t="shared" si="190"/>
        <v>0</v>
      </c>
    </row>
    <row r="1567" spans="1:9" ht="12" hidden="1" customHeight="1" outlineLevel="1" x14ac:dyDescent="0.2">
      <c r="A1567" s="111" t="s">
        <v>1873</v>
      </c>
      <c r="B1567" s="38" t="s">
        <v>1864</v>
      </c>
      <c r="C1567" s="112" t="s">
        <v>1863</v>
      </c>
      <c r="D1567" s="247"/>
      <c r="E1567" s="40">
        <v>1.98</v>
      </c>
      <c r="F1567" s="40" t="s">
        <v>659</v>
      </c>
      <c r="G1567" s="166">
        <f t="shared" si="188"/>
        <v>75.239999999999995</v>
      </c>
      <c r="H1567" s="166">
        <f t="shared" si="189"/>
        <v>97.811999999999998</v>
      </c>
      <c r="I1567" s="256">
        <f t="shared" si="190"/>
        <v>0</v>
      </c>
    </row>
    <row r="1568" spans="1:9" ht="12" hidden="1" customHeight="1" outlineLevel="1" x14ac:dyDescent="0.2">
      <c r="A1568" s="111" t="s">
        <v>1873</v>
      </c>
      <c r="B1568" s="38" t="s">
        <v>1865</v>
      </c>
      <c r="C1568" s="112" t="s">
        <v>1866</v>
      </c>
      <c r="D1568" s="247"/>
      <c r="E1568" s="40">
        <v>1.98</v>
      </c>
      <c r="F1568" s="40" t="s">
        <v>659</v>
      </c>
      <c r="G1568" s="166">
        <f t="shared" si="188"/>
        <v>75.239999999999995</v>
      </c>
      <c r="H1568" s="166">
        <f t="shared" si="189"/>
        <v>97.811999999999998</v>
      </c>
      <c r="I1568" s="256">
        <f t="shared" si="190"/>
        <v>0</v>
      </c>
    </row>
    <row r="1569" spans="1:9" ht="12" hidden="1" customHeight="1" outlineLevel="1" x14ac:dyDescent="0.2">
      <c r="A1569" s="111" t="s">
        <v>1873</v>
      </c>
      <c r="B1569" s="38" t="s">
        <v>3269</v>
      </c>
      <c r="C1569" s="112" t="s">
        <v>1843</v>
      </c>
      <c r="D1569" s="247"/>
      <c r="E1569" s="40">
        <v>1.85</v>
      </c>
      <c r="F1569" s="40" t="s">
        <v>659</v>
      </c>
      <c r="G1569" s="166">
        <f t="shared" si="188"/>
        <v>70.3</v>
      </c>
      <c r="H1569" s="166">
        <f t="shared" si="189"/>
        <v>91.39</v>
      </c>
      <c r="I1569" s="256">
        <f t="shared" si="190"/>
        <v>0</v>
      </c>
    </row>
    <row r="1570" spans="1:9" ht="12" hidden="1" customHeight="1" outlineLevel="1" x14ac:dyDescent="0.2">
      <c r="A1570" s="111" t="s">
        <v>1873</v>
      </c>
      <c r="B1570" s="38" t="s">
        <v>1876</v>
      </c>
      <c r="C1570" s="112" t="s">
        <v>161</v>
      </c>
      <c r="D1570" s="247"/>
      <c r="E1570" s="40">
        <v>2.96</v>
      </c>
      <c r="F1570" s="40" t="s">
        <v>659</v>
      </c>
      <c r="G1570" s="166">
        <f t="shared" si="188"/>
        <v>112.48</v>
      </c>
      <c r="H1570" s="166">
        <f t="shared" si="189"/>
        <v>146.22400000000002</v>
      </c>
      <c r="I1570" s="256">
        <f t="shared" si="190"/>
        <v>0</v>
      </c>
    </row>
    <row r="1571" spans="1:9" ht="12" hidden="1" customHeight="1" outlineLevel="1" x14ac:dyDescent="0.2">
      <c r="A1571" s="111" t="s">
        <v>1873</v>
      </c>
      <c r="B1571" s="38" t="s">
        <v>1876</v>
      </c>
      <c r="C1571" s="112" t="s">
        <v>162</v>
      </c>
      <c r="D1571" s="247"/>
      <c r="E1571" s="40">
        <v>2.96</v>
      </c>
      <c r="F1571" s="40" t="s">
        <v>659</v>
      </c>
      <c r="G1571" s="166">
        <f t="shared" si="188"/>
        <v>112.48</v>
      </c>
      <c r="H1571" s="166">
        <f t="shared" si="189"/>
        <v>146.22400000000002</v>
      </c>
      <c r="I1571" s="256">
        <f t="shared" si="190"/>
        <v>0</v>
      </c>
    </row>
    <row r="1572" spans="1:9" ht="12" hidden="1" customHeight="1" outlineLevel="1" x14ac:dyDescent="0.2">
      <c r="A1572" s="111" t="s">
        <v>1873</v>
      </c>
      <c r="B1572" s="38" t="s">
        <v>1876</v>
      </c>
      <c r="C1572" s="112" t="s">
        <v>3270</v>
      </c>
      <c r="D1572" s="247"/>
      <c r="E1572" s="40">
        <v>2.86</v>
      </c>
      <c r="F1572" s="40" t="s">
        <v>659</v>
      </c>
      <c r="G1572" s="166">
        <f t="shared" si="188"/>
        <v>108.67999999999999</v>
      </c>
      <c r="H1572" s="166">
        <f t="shared" si="189"/>
        <v>141.28399999999999</v>
      </c>
      <c r="I1572" s="256">
        <f t="shared" si="190"/>
        <v>0</v>
      </c>
    </row>
    <row r="1573" spans="1:9" ht="12" hidden="1" customHeight="1" outlineLevel="1" x14ac:dyDescent="0.2">
      <c r="A1573" s="111" t="s">
        <v>1873</v>
      </c>
      <c r="B1573" s="38" t="s">
        <v>3271</v>
      </c>
      <c r="C1573" s="112" t="s">
        <v>2242</v>
      </c>
      <c r="D1573" s="247"/>
      <c r="E1573" s="40">
        <v>2.4</v>
      </c>
      <c r="F1573" s="40" t="s">
        <v>659</v>
      </c>
      <c r="G1573" s="166">
        <f t="shared" si="188"/>
        <v>91.2</v>
      </c>
      <c r="H1573" s="166">
        <f t="shared" si="189"/>
        <v>118.56</v>
      </c>
      <c r="I1573" s="256">
        <f t="shared" si="190"/>
        <v>0</v>
      </c>
    </row>
    <row r="1574" spans="1:9" ht="12" hidden="1" customHeight="1" outlineLevel="1" x14ac:dyDescent="0.2">
      <c r="A1574" s="111" t="s">
        <v>1873</v>
      </c>
      <c r="B1574" s="38" t="s">
        <v>1869</v>
      </c>
      <c r="C1574" s="112" t="s">
        <v>1870</v>
      </c>
      <c r="D1574" s="247"/>
      <c r="E1574" s="40">
        <v>0.65</v>
      </c>
      <c r="F1574" s="40" t="s">
        <v>659</v>
      </c>
      <c r="G1574" s="166">
        <f t="shared" si="188"/>
        <v>24.7</v>
      </c>
      <c r="H1574" s="166">
        <f t="shared" si="189"/>
        <v>32.11</v>
      </c>
      <c r="I1574" s="256">
        <f t="shared" si="190"/>
        <v>0</v>
      </c>
    </row>
    <row r="1575" spans="1:9" ht="12" hidden="1" customHeight="1" outlineLevel="1" x14ac:dyDescent="0.2">
      <c r="A1575" s="111" t="s">
        <v>1873</v>
      </c>
      <c r="B1575" s="38" t="s">
        <v>1869</v>
      </c>
      <c r="C1575" s="112" t="s">
        <v>1871</v>
      </c>
      <c r="D1575" s="247"/>
      <c r="E1575" s="40">
        <v>1.53</v>
      </c>
      <c r="F1575" s="40" t="s">
        <v>659</v>
      </c>
      <c r="G1575" s="166">
        <f t="shared" si="188"/>
        <v>58.14</v>
      </c>
      <c r="H1575" s="166">
        <f t="shared" si="189"/>
        <v>75.582000000000008</v>
      </c>
      <c r="I1575" s="256">
        <f t="shared" si="190"/>
        <v>0</v>
      </c>
    </row>
    <row r="1576" spans="1:9" ht="12" hidden="1" customHeight="1" outlineLevel="1" x14ac:dyDescent="0.2">
      <c r="A1576" s="111" t="s">
        <v>1880</v>
      </c>
      <c r="B1576" s="38" t="s">
        <v>4263</v>
      </c>
      <c r="C1576" s="112" t="s">
        <v>1863</v>
      </c>
      <c r="D1576" s="247"/>
      <c r="E1576" s="40">
        <v>1.38</v>
      </c>
      <c r="F1576" s="40" t="s">
        <v>659</v>
      </c>
      <c r="G1576" s="166">
        <f t="shared" si="188"/>
        <v>52.44</v>
      </c>
      <c r="H1576" s="166">
        <f t="shared" si="189"/>
        <v>68.171999999999997</v>
      </c>
      <c r="I1576" s="256">
        <f t="shared" si="190"/>
        <v>0</v>
      </c>
    </row>
    <row r="1577" spans="1:9" ht="12" hidden="1" customHeight="1" outlineLevel="1" x14ac:dyDescent="0.2">
      <c r="A1577" s="111" t="s">
        <v>1880</v>
      </c>
      <c r="B1577" s="38" t="s">
        <v>1854</v>
      </c>
      <c r="C1577" s="112" t="s">
        <v>1855</v>
      </c>
      <c r="D1577" s="247"/>
      <c r="E1577" s="40">
        <v>2.1800000000000002</v>
      </c>
      <c r="F1577" s="40" t="s">
        <v>659</v>
      </c>
      <c r="G1577" s="166">
        <f t="shared" si="188"/>
        <v>82.84</v>
      </c>
      <c r="H1577" s="166">
        <f t="shared" si="189"/>
        <v>107.69200000000001</v>
      </c>
      <c r="I1577" s="256">
        <f t="shared" si="190"/>
        <v>0</v>
      </c>
    </row>
    <row r="1578" spans="1:9" ht="12" hidden="1" customHeight="1" outlineLevel="1" x14ac:dyDescent="0.2">
      <c r="A1578" s="111" t="s">
        <v>1880</v>
      </c>
      <c r="B1578" s="38" t="s">
        <v>1854</v>
      </c>
      <c r="C1578" s="112" t="s">
        <v>1856</v>
      </c>
      <c r="D1578" s="247"/>
      <c r="E1578" s="40">
        <v>2.1800000000000002</v>
      </c>
      <c r="F1578" s="40" t="s">
        <v>659</v>
      </c>
      <c r="G1578" s="166">
        <f t="shared" si="188"/>
        <v>82.84</v>
      </c>
      <c r="H1578" s="166">
        <f t="shared" si="189"/>
        <v>107.69200000000001</v>
      </c>
      <c r="I1578" s="256">
        <f t="shared" si="190"/>
        <v>0</v>
      </c>
    </row>
    <row r="1579" spans="1:9" ht="12" hidden="1" customHeight="1" outlineLevel="1" x14ac:dyDescent="0.2">
      <c r="A1579" s="111" t="s">
        <v>1880</v>
      </c>
      <c r="B1579" s="38" t="s">
        <v>1854</v>
      </c>
      <c r="C1579" s="112" t="s">
        <v>1857</v>
      </c>
      <c r="D1579" s="247"/>
      <c r="E1579" s="40">
        <v>2.1800000000000002</v>
      </c>
      <c r="F1579" s="40" t="s">
        <v>659</v>
      </c>
      <c r="G1579" s="166">
        <f t="shared" si="188"/>
        <v>82.84</v>
      </c>
      <c r="H1579" s="166">
        <f t="shared" si="189"/>
        <v>107.69200000000001</v>
      </c>
      <c r="I1579" s="256">
        <f t="shared" si="190"/>
        <v>0</v>
      </c>
    </row>
    <row r="1580" spans="1:9" ht="12" hidden="1" customHeight="1" outlineLevel="1" x14ac:dyDescent="0.2">
      <c r="A1580" s="111" t="s">
        <v>1880</v>
      </c>
      <c r="B1580" s="38" t="s">
        <v>1854</v>
      </c>
      <c r="C1580" s="112" t="s">
        <v>161</v>
      </c>
      <c r="D1580" s="247"/>
      <c r="E1580" s="40">
        <v>2.1800000000000002</v>
      </c>
      <c r="F1580" s="40" t="s">
        <v>659</v>
      </c>
      <c r="G1580" s="166">
        <f t="shared" si="188"/>
        <v>82.84</v>
      </c>
      <c r="H1580" s="166">
        <f t="shared" si="189"/>
        <v>107.69200000000001</v>
      </c>
      <c r="I1580" s="256">
        <f t="shared" si="190"/>
        <v>0</v>
      </c>
    </row>
    <row r="1581" spans="1:9" ht="12" hidden="1" customHeight="1" outlineLevel="1" x14ac:dyDescent="0.2">
      <c r="A1581" s="111" t="s">
        <v>1880</v>
      </c>
      <c r="B1581" s="38" t="s">
        <v>1877</v>
      </c>
      <c r="C1581" s="112" t="s">
        <v>1878</v>
      </c>
      <c r="D1581" s="247"/>
      <c r="E1581" s="40">
        <v>2.2799999999999998</v>
      </c>
      <c r="F1581" s="40" t="s">
        <v>659</v>
      </c>
      <c r="G1581" s="166">
        <f t="shared" ref="G1581:G1644" si="191">E1581*$G$1</f>
        <v>86.639999999999986</v>
      </c>
      <c r="H1581" s="166">
        <f t="shared" ref="H1581:H1644" si="192">G1581*($H$1+1)</f>
        <v>112.63199999999999</v>
      </c>
      <c r="I1581" s="256">
        <f t="shared" si="190"/>
        <v>0</v>
      </c>
    </row>
    <row r="1582" spans="1:9" ht="12" hidden="1" customHeight="1" outlineLevel="1" x14ac:dyDescent="0.2">
      <c r="A1582" s="111" t="s">
        <v>1880</v>
      </c>
      <c r="B1582" s="38" t="s">
        <v>1877</v>
      </c>
      <c r="C1582" s="112" t="s">
        <v>161</v>
      </c>
      <c r="D1582" s="247"/>
      <c r="E1582" s="40">
        <v>2.2799999999999998</v>
      </c>
      <c r="F1582" s="40" t="s">
        <v>659</v>
      </c>
      <c r="G1582" s="166">
        <f t="shared" si="191"/>
        <v>86.639999999999986</v>
      </c>
      <c r="H1582" s="166">
        <f t="shared" si="192"/>
        <v>112.63199999999999</v>
      </c>
      <c r="I1582" s="256">
        <f t="shared" si="190"/>
        <v>0</v>
      </c>
    </row>
    <row r="1583" spans="1:9" ht="12" hidden="1" customHeight="1" outlineLevel="1" x14ac:dyDescent="0.2">
      <c r="A1583" s="111" t="s">
        <v>1880</v>
      </c>
      <c r="B1583" s="38" t="s">
        <v>1879</v>
      </c>
      <c r="C1583" s="112" t="s">
        <v>161</v>
      </c>
      <c r="D1583" s="247"/>
      <c r="E1583" s="40">
        <v>2.62</v>
      </c>
      <c r="F1583" s="40" t="s">
        <v>659</v>
      </c>
      <c r="G1583" s="166">
        <f t="shared" si="191"/>
        <v>99.56</v>
      </c>
      <c r="H1583" s="166">
        <f t="shared" si="192"/>
        <v>129.428</v>
      </c>
      <c r="I1583" s="256">
        <f t="shared" ref="I1583:I1646" si="193">D1583*H1583</f>
        <v>0</v>
      </c>
    </row>
    <row r="1584" spans="1:9" ht="12" hidden="1" customHeight="1" outlineLevel="1" x14ac:dyDescent="0.2">
      <c r="A1584" s="111" t="s">
        <v>1880</v>
      </c>
      <c r="B1584" s="38" t="s">
        <v>3272</v>
      </c>
      <c r="C1584" s="112" t="s">
        <v>2243</v>
      </c>
      <c r="D1584" s="247"/>
      <c r="E1584" s="40">
        <v>0.8</v>
      </c>
      <c r="F1584" s="40" t="s">
        <v>659</v>
      </c>
      <c r="G1584" s="166">
        <f t="shared" si="191"/>
        <v>30.400000000000002</v>
      </c>
      <c r="H1584" s="166">
        <f t="shared" si="192"/>
        <v>39.520000000000003</v>
      </c>
      <c r="I1584" s="256">
        <f t="shared" si="193"/>
        <v>0</v>
      </c>
    </row>
    <row r="1585" spans="1:9" ht="12" hidden="1" customHeight="1" outlineLevel="1" x14ac:dyDescent="0.2">
      <c r="A1585" s="111" t="s">
        <v>4261</v>
      </c>
      <c r="B1585" s="38" t="s">
        <v>1858</v>
      </c>
      <c r="C1585" s="112" t="s">
        <v>161</v>
      </c>
      <c r="D1585" s="247"/>
      <c r="E1585" s="40">
        <v>2.62</v>
      </c>
      <c r="F1585" s="40" t="s">
        <v>659</v>
      </c>
      <c r="G1585" s="166">
        <f t="shared" si="191"/>
        <v>99.56</v>
      </c>
      <c r="H1585" s="166">
        <f t="shared" si="192"/>
        <v>129.428</v>
      </c>
      <c r="I1585" s="256">
        <f t="shared" si="193"/>
        <v>0</v>
      </c>
    </row>
    <row r="1586" spans="1:9" ht="12" hidden="1" customHeight="1" outlineLevel="1" x14ac:dyDescent="0.2">
      <c r="A1586" s="111" t="s">
        <v>4261</v>
      </c>
      <c r="B1586" s="38" t="s">
        <v>4262</v>
      </c>
      <c r="C1586" s="112" t="s">
        <v>1855</v>
      </c>
      <c r="D1586" s="247"/>
      <c r="E1586" s="40">
        <v>1.6</v>
      </c>
      <c r="F1586" s="40" t="s">
        <v>659</v>
      </c>
      <c r="G1586" s="166">
        <f t="shared" si="191"/>
        <v>60.800000000000004</v>
      </c>
      <c r="H1586" s="166">
        <f t="shared" si="192"/>
        <v>79.040000000000006</v>
      </c>
      <c r="I1586" s="256">
        <f t="shared" si="193"/>
        <v>0</v>
      </c>
    </row>
    <row r="1587" spans="1:9" ht="12" hidden="1" customHeight="1" outlineLevel="1" x14ac:dyDescent="0.2">
      <c r="A1587" s="111" t="s">
        <v>4261</v>
      </c>
      <c r="B1587" s="38" t="s">
        <v>1852</v>
      </c>
      <c r="C1587" s="112" t="s">
        <v>1853</v>
      </c>
      <c r="D1587" s="247"/>
      <c r="E1587" s="40">
        <v>2.72</v>
      </c>
      <c r="F1587" s="40" t="s">
        <v>659</v>
      </c>
      <c r="G1587" s="166">
        <f t="shared" si="191"/>
        <v>103.36000000000001</v>
      </c>
      <c r="H1587" s="166">
        <f t="shared" si="192"/>
        <v>134.36800000000002</v>
      </c>
      <c r="I1587" s="256">
        <f t="shared" si="193"/>
        <v>0</v>
      </c>
    </row>
    <row r="1588" spans="1:9" ht="12" hidden="1" customHeight="1" outlineLevel="1" x14ac:dyDescent="0.2">
      <c r="A1588" s="111" t="s">
        <v>4261</v>
      </c>
      <c r="B1588" s="38" t="s">
        <v>1867</v>
      </c>
      <c r="C1588" s="112" t="s">
        <v>1868</v>
      </c>
      <c r="D1588" s="247"/>
      <c r="E1588" s="40">
        <v>0.99</v>
      </c>
      <c r="F1588" s="40" t="s">
        <v>659</v>
      </c>
      <c r="G1588" s="166">
        <f t="shared" si="191"/>
        <v>37.619999999999997</v>
      </c>
      <c r="H1588" s="166">
        <f t="shared" si="192"/>
        <v>48.905999999999999</v>
      </c>
      <c r="I1588" s="256">
        <f t="shared" si="193"/>
        <v>0</v>
      </c>
    </row>
    <row r="1589" spans="1:9" ht="12" hidden="1" customHeight="1" outlineLevel="1" x14ac:dyDescent="0.2">
      <c r="A1589" s="111" t="s">
        <v>4261</v>
      </c>
      <c r="B1589" s="38" t="s">
        <v>1872</v>
      </c>
      <c r="C1589" s="112" t="s">
        <v>1863</v>
      </c>
      <c r="D1589" s="247"/>
      <c r="E1589" s="40">
        <v>1.05</v>
      </c>
      <c r="F1589" s="40" t="s">
        <v>659</v>
      </c>
      <c r="G1589" s="166">
        <f t="shared" si="191"/>
        <v>39.9</v>
      </c>
      <c r="H1589" s="166">
        <f t="shared" si="192"/>
        <v>51.87</v>
      </c>
      <c r="I1589" s="256">
        <f t="shared" si="193"/>
        <v>0</v>
      </c>
    </row>
    <row r="1590" spans="1:9" ht="12" hidden="1" customHeight="1" outlineLevel="1" x14ac:dyDescent="0.2">
      <c r="A1590" s="111" t="s">
        <v>4267</v>
      </c>
      <c r="B1590" s="38" t="s">
        <v>4271</v>
      </c>
      <c r="C1590" s="112" t="s">
        <v>4272</v>
      </c>
      <c r="D1590" s="247"/>
      <c r="E1590" s="40">
        <v>1.56</v>
      </c>
      <c r="F1590" s="40" t="s">
        <v>659</v>
      </c>
      <c r="G1590" s="166">
        <f t="shared" si="191"/>
        <v>59.28</v>
      </c>
      <c r="H1590" s="166">
        <f t="shared" si="192"/>
        <v>77.064000000000007</v>
      </c>
      <c r="I1590" s="256">
        <f t="shared" si="193"/>
        <v>0</v>
      </c>
    </row>
    <row r="1591" spans="1:9" ht="12" hidden="1" customHeight="1" outlineLevel="1" x14ac:dyDescent="0.2">
      <c r="A1591" s="111" t="s">
        <v>4267</v>
      </c>
      <c r="B1591" s="38" t="s">
        <v>4273</v>
      </c>
      <c r="C1591" s="112" t="s">
        <v>4274</v>
      </c>
      <c r="D1591" s="247"/>
      <c r="E1591" s="40">
        <v>1.8</v>
      </c>
      <c r="F1591" s="40" t="s">
        <v>659</v>
      </c>
      <c r="G1591" s="166">
        <f t="shared" si="191"/>
        <v>68.400000000000006</v>
      </c>
      <c r="H1591" s="166">
        <f t="shared" si="192"/>
        <v>88.920000000000016</v>
      </c>
      <c r="I1591" s="256">
        <f t="shared" si="193"/>
        <v>0</v>
      </c>
    </row>
    <row r="1592" spans="1:9" ht="12" hidden="1" customHeight="1" outlineLevel="1" x14ac:dyDescent="0.2">
      <c r="A1592" s="50" t="s">
        <v>4267</v>
      </c>
      <c r="B1592" s="38" t="s">
        <v>3568</v>
      </c>
      <c r="C1592" s="112" t="s">
        <v>161</v>
      </c>
      <c r="D1592" s="247"/>
      <c r="E1592" s="40">
        <v>1.9</v>
      </c>
      <c r="F1592" s="40" t="s">
        <v>659</v>
      </c>
      <c r="G1592" s="166">
        <f t="shared" si="191"/>
        <v>72.2</v>
      </c>
      <c r="H1592" s="166">
        <f t="shared" si="192"/>
        <v>93.860000000000014</v>
      </c>
      <c r="I1592" s="256">
        <f t="shared" si="193"/>
        <v>0</v>
      </c>
    </row>
    <row r="1593" spans="1:9" ht="12" hidden="1" customHeight="1" outlineLevel="1" x14ac:dyDescent="0.2">
      <c r="A1593" s="50" t="s">
        <v>4267</v>
      </c>
      <c r="B1593" s="38" t="s">
        <v>3568</v>
      </c>
      <c r="C1593" s="112" t="s">
        <v>1878</v>
      </c>
      <c r="D1593" s="247"/>
      <c r="E1593" s="40">
        <v>1.9</v>
      </c>
      <c r="F1593" s="40" t="s">
        <v>659</v>
      </c>
      <c r="G1593" s="166">
        <f t="shared" si="191"/>
        <v>72.2</v>
      </c>
      <c r="H1593" s="166">
        <f t="shared" si="192"/>
        <v>93.860000000000014</v>
      </c>
      <c r="I1593" s="256">
        <f t="shared" si="193"/>
        <v>0</v>
      </c>
    </row>
    <row r="1594" spans="1:9" ht="12" hidden="1" customHeight="1" outlineLevel="1" x14ac:dyDescent="0.2">
      <c r="A1594" s="50" t="s">
        <v>4267</v>
      </c>
      <c r="B1594" s="38" t="s">
        <v>3568</v>
      </c>
      <c r="C1594" s="112" t="s">
        <v>3569</v>
      </c>
      <c r="D1594" s="247"/>
      <c r="E1594" s="40">
        <v>1.9</v>
      </c>
      <c r="F1594" s="40" t="s">
        <v>659</v>
      </c>
      <c r="G1594" s="166">
        <f t="shared" si="191"/>
        <v>72.2</v>
      </c>
      <c r="H1594" s="166">
        <f t="shared" si="192"/>
        <v>93.860000000000014</v>
      </c>
      <c r="I1594" s="256">
        <f t="shared" si="193"/>
        <v>0</v>
      </c>
    </row>
    <row r="1595" spans="1:9" ht="12" hidden="1" customHeight="1" outlineLevel="1" x14ac:dyDescent="0.2">
      <c r="A1595" s="111" t="s">
        <v>4267</v>
      </c>
      <c r="B1595" s="38" t="s">
        <v>1875</v>
      </c>
      <c r="C1595" s="112" t="s">
        <v>162</v>
      </c>
      <c r="D1595" s="247"/>
      <c r="E1595" s="40">
        <v>2.62</v>
      </c>
      <c r="F1595" s="40" t="s">
        <v>659</v>
      </c>
      <c r="G1595" s="166">
        <f t="shared" si="191"/>
        <v>99.56</v>
      </c>
      <c r="H1595" s="166">
        <f t="shared" si="192"/>
        <v>129.428</v>
      </c>
      <c r="I1595" s="256">
        <f t="shared" si="193"/>
        <v>0</v>
      </c>
    </row>
    <row r="1596" spans="1:9" ht="12" hidden="1" customHeight="1" outlineLevel="1" x14ac:dyDescent="0.2">
      <c r="A1596" s="111" t="s">
        <v>4267</v>
      </c>
      <c r="B1596" s="38" t="s">
        <v>4275</v>
      </c>
      <c r="C1596" s="112" t="s">
        <v>4272</v>
      </c>
      <c r="D1596" s="247"/>
      <c r="E1596" s="40">
        <v>1.7</v>
      </c>
      <c r="F1596" s="40" t="s">
        <v>659</v>
      </c>
      <c r="G1596" s="166">
        <f t="shared" si="191"/>
        <v>64.599999999999994</v>
      </c>
      <c r="H1596" s="166">
        <f t="shared" si="192"/>
        <v>83.97999999999999</v>
      </c>
      <c r="I1596" s="256">
        <f t="shared" si="193"/>
        <v>0</v>
      </c>
    </row>
    <row r="1597" spans="1:9" ht="12" hidden="1" customHeight="1" outlineLevel="1" x14ac:dyDescent="0.2">
      <c r="A1597" s="111" t="s">
        <v>4267</v>
      </c>
      <c r="B1597" s="38" t="s">
        <v>1874</v>
      </c>
      <c r="C1597" s="112" t="s">
        <v>3273</v>
      </c>
      <c r="D1597" s="247"/>
      <c r="E1597" s="40">
        <v>2.62</v>
      </c>
      <c r="F1597" s="40" t="s">
        <v>659</v>
      </c>
      <c r="G1597" s="166">
        <f t="shared" si="191"/>
        <v>99.56</v>
      </c>
      <c r="H1597" s="166">
        <f t="shared" si="192"/>
        <v>129.428</v>
      </c>
      <c r="I1597" s="256">
        <f t="shared" si="193"/>
        <v>0</v>
      </c>
    </row>
    <row r="1598" spans="1:9" ht="12" hidden="1" customHeight="1" outlineLevel="1" x14ac:dyDescent="0.2">
      <c r="A1598" s="111" t="s">
        <v>3345</v>
      </c>
      <c r="B1598" s="38" t="s">
        <v>3346</v>
      </c>
      <c r="C1598" s="112" t="s">
        <v>1878</v>
      </c>
      <c r="D1598" s="247"/>
      <c r="E1598" s="40">
        <v>1.6</v>
      </c>
      <c r="F1598" s="40" t="s">
        <v>659</v>
      </c>
      <c r="G1598" s="166">
        <f t="shared" si="191"/>
        <v>60.800000000000004</v>
      </c>
      <c r="H1598" s="166">
        <f t="shared" si="192"/>
        <v>79.040000000000006</v>
      </c>
      <c r="I1598" s="256">
        <f t="shared" si="193"/>
        <v>0</v>
      </c>
    </row>
    <row r="1599" spans="1:9" ht="12" hidden="1" customHeight="1" outlineLevel="1" x14ac:dyDescent="0.2">
      <c r="A1599" s="111" t="s">
        <v>3345</v>
      </c>
      <c r="B1599" s="38" t="s">
        <v>3348</v>
      </c>
      <c r="C1599" s="112" t="s">
        <v>4272</v>
      </c>
      <c r="D1599" s="247"/>
      <c r="E1599" s="40">
        <v>1.4</v>
      </c>
      <c r="F1599" s="40" t="s">
        <v>659</v>
      </c>
      <c r="G1599" s="166">
        <f t="shared" si="191"/>
        <v>53.199999999999996</v>
      </c>
      <c r="H1599" s="166">
        <f t="shared" si="192"/>
        <v>69.16</v>
      </c>
      <c r="I1599" s="256">
        <f t="shared" si="193"/>
        <v>0</v>
      </c>
    </row>
    <row r="1600" spans="1:9" ht="12" hidden="1" customHeight="1" outlineLevel="1" x14ac:dyDescent="0.2">
      <c r="A1600" s="111" t="s">
        <v>3345</v>
      </c>
      <c r="B1600" s="38" t="s">
        <v>1859</v>
      </c>
      <c r="C1600" s="112" t="s">
        <v>1860</v>
      </c>
      <c r="D1600" s="247"/>
      <c r="E1600" s="40">
        <v>2.7</v>
      </c>
      <c r="F1600" s="40" t="s">
        <v>659</v>
      </c>
      <c r="G1600" s="166">
        <f t="shared" si="191"/>
        <v>102.60000000000001</v>
      </c>
      <c r="H1600" s="166">
        <f t="shared" si="192"/>
        <v>133.38000000000002</v>
      </c>
      <c r="I1600" s="256">
        <f t="shared" si="193"/>
        <v>0</v>
      </c>
    </row>
    <row r="1601" spans="1:9" ht="12" hidden="1" customHeight="1" outlineLevel="1" x14ac:dyDescent="0.2">
      <c r="A1601" s="111" t="s">
        <v>3345</v>
      </c>
      <c r="B1601" s="38" t="s">
        <v>1859</v>
      </c>
      <c r="C1601" s="112" t="s">
        <v>1848</v>
      </c>
      <c r="D1601" s="247"/>
      <c r="E1601" s="40">
        <v>2.7</v>
      </c>
      <c r="F1601" s="40" t="s">
        <v>659</v>
      </c>
      <c r="G1601" s="166">
        <f t="shared" si="191"/>
        <v>102.60000000000001</v>
      </c>
      <c r="H1601" s="166">
        <f t="shared" si="192"/>
        <v>133.38000000000002</v>
      </c>
      <c r="I1601" s="256">
        <f t="shared" si="193"/>
        <v>0</v>
      </c>
    </row>
    <row r="1602" spans="1:9" ht="12" hidden="1" customHeight="1" outlineLevel="1" x14ac:dyDescent="0.2">
      <c r="A1602" s="111" t="s">
        <v>3345</v>
      </c>
      <c r="B1602" s="38" t="s">
        <v>3347</v>
      </c>
      <c r="C1602" s="112" t="s">
        <v>161</v>
      </c>
      <c r="D1602" s="247"/>
      <c r="E1602" s="40">
        <v>1.2</v>
      </c>
      <c r="F1602" s="40" t="s">
        <v>659</v>
      </c>
      <c r="G1602" s="166">
        <f t="shared" si="191"/>
        <v>45.6</v>
      </c>
      <c r="H1602" s="166">
        <f t="shared" si="192"/>
        <v>59.28</v>
      </c>
      <c r="I1602" s="256">
        <f t="shared" si="193"/>
        <v>0</v>
      </c>
    </row>
    <row r="1603" spans="1:9" ht="12" hidden="1" customHeight="1" outlineLevel="1" x14ac:dyDescent="0.2">
      <c r="A1603" s="111" t="s">
        <v>3345</v>
      </c>
      <c r="B1603" s="38">
        <v>997</v>
      </c>
      <c r="C1603" s="112" t="s">
        <v>3349</v>
      </c>
      <c r="D1603" s="247"/>
      <c r="E1603" s="40">
        <v>2.2999999999999998</v>
      </c>
      <c r="F1603" s="40" t="s">
        <v>659</v>
      </c>
      <c r="G1603" s="166">
        <f t="shared" si="191"/>
        <v>87.399999999999991</v>
      </c>
      <c r="H1603" s="166">
        <f t="shared" si="192"/>
        <v>113.61999999999999</v>
      </c>
      <c r="I1603" s="256">
        <f t="shared" si="193"/>
        <v>0</v>
      </c>
    </row>
    <row r="1604" spans="1:9" ht="12" hidden="1" customHeight="1" outlineLevel="1" x14ac:dyDescent="0.2">
      <c r="A1604" s="50" t="s">
        <v>3353</v>
      </c>
      <c r="B1604" s="38" t="s">
        <v>3274</v>
      </c>
      <c r="C1604" s="112" t="s">
        <v>2553</v>
      </c>
      <c r="D1604" s="247"/>
      <c r="E1604" s="40">
        <v>2.52</v>
      </c>
      <c r="F1604" s="40" t="s">
        <v>659</v>
      </c>
      <c r="G1604" s="166">
        <f t="shared" si="191"/>
        <v>95.76</v>
      </c>
      <c r="H1604" s="166">
        <f t="shared" si="192"/>
        <v>124.48800000000001</v>
      </c>
      <c r="I1604" s="256">
        <f t="shared" si="193"/>
        <v>0</v>
      </c>
    </row>
    <row r="1605" spans="1:9" ht="12" hidden="1" customHeight="1" outlineLevel="1" x14ac:dyDescent="0.2">
      <c r="A1605" s="50" t="s">
        <v>3353</v>
      </c>
      <c r="B1605" s="38" t="s">
        <v>3274</v>
      </c>
      <c r="C1605" s="112" t="s">
        <v>2244</v>
      </c>
      <c r="D1605" s="247"/>
      <c r="E1605" s="40">
        <v>2.83</v>
      </c>
      <c r="F1605" s="40" t="s">
        <v>659</v>
      </c>
      <c r="G1605" s="166">
        <f t="shared" si="191"/>
        <v>107.54</v>
      </c>
      <c r="H1605" s="166">
        <f t="shared" si="192"/>
        <v>139.80200000000002</v>
      </c>
      <c r="I1605" s="256">
        <f t="shared" si="193"/>
        <v>0</v>
      </c>
    </row>
    <row r="1606" spans="1:9" ht="12" hidden="1" customHeight="1" outlineLevel="1" x14ac:dyDescent="0.2">
      <c r="A1606" s="50" t="s">
        <v>3353</v>
      </c>
      <c r="B1606" s="38" t="s">
        <v>3275</v>
      </c>
      <c r="C1606" s="112" t="s">
        <v>2245</v>
      </c>
      <c r="D1606" s="247"/>
      <c r="E1606" s="40">
        <v>2.19</v>
      </c>
      <c r="F1606" s="40" t="s">
        <v>659</v>
      </c>
      <c r="G1606" s="166">
        <f t="shared" si="191"/>
        <v>83.22</v>
      </c>
      <c r="H1606" s="166">
        <f t="shared" si="192"/>
        <v>108.18600000000001</v>
      </c>
      <c r="I1606" s="256">
        <f t="shared" si="193"/>
        <v>0</v>
      </c>
    </row>
    <row r="1607" spans="1:9" ht="12" hidden="1" customHeight="1" outlineLevel="1" x14ac:dyDescent="0.2">
      <c r="A1607" s="50" t="s">
        <v>3353</v>
      </c>
      <c r="B1607" s="38" t="s">
        <v>3276</v>
      </c>
      <c r="C1607" s="112" t="s">
        <v>2246</v>
      </c>
      <c r="D1607" s="247"/>
      <c r="E1607" s="40">
        <v>1.83</v>
      </c>
      <c r="F1607" s="40" t="s">
        <v>659</v>
      </c>
      <c r="G1607" s="166">
        <f t="shared" si="191"/>
        <v>69.540000000000006</v>
      </c>
      <c r="H1607" s="166">
        <f t="shared" si="192"/>
        <v>90.402000000000015</v>
      </c>
      <c r="I1607" s="256">
        <f t="shared" si="193"/>
        <v>0</v>
      </c>
    </row>
    <row r="1608" spans="1:9" ht="12" hidden="1" customHeight="1" outlineLevel="1" x14ac:dyDescent="0.2">
      <c r="A1608" s="50" t="s">
        <v>3353</v>
      </c>
      <c r="B1608" s="38" t="s">
        <v>3277</v>
      </c>
      <c r="C1608" s="112" t="s">
        <v>2239</v>
      </c>
      <c r="D1608" s="247"/>
      <c r="E1608" s="40">
        <v>2.4900000000000002</v>
      </c>
      <c r="F1608" s="40" t="s">
        <v>659</v>
      </c>
      <c r="G1608" s="166">
        <f t="shared" si="191"/>
        <v>94.62</v>
      </c>
      <c r="H1608" s="166">
        <f t="shared" si="192"/>
        <v>123.00600000000001</v>
      </c>
      <c r="I1608" s="256">
        <f t="shared" si="193"/>
        <v>0</v>
      </c>
    </row>
    <row r="1609" spans="1:9" ht="12" hidden="1" customHeight="1" outlineLevel="1" x14ac:dyDescent="0.2">
      <c r="A1609" s="50" t="s">
        <v>3353</v>
      </c>
      <c r="B1609" s="38" t="s">
        <v>1862</v>
      </c>
      <c r="C1609" s="112" t="s">
        <v>2239</v>
      </c>
      <c r="D1609" s="247"/>
      <c r="E1609" s="40">
        <v>1.41</v>
      </c>
      <c r="F1609" s="40" t="s">
        <v>659</v>
      </c>
      <c r="G1609" s="166">
        <f t="shared" si="191"/>
        <v>53.58</v>
      </c>
      <c r="H1609" s="166">
        <f t="shared" si="192"/>
        <v>69.653999999999996</v>
      </c>
      <c r="I1609" s="256">
        <f t="shared" si="193"/>
        <v>0</v>
      </c>
    </row>
    <row r="1610" spans="1:9" ht="12" hidden="1" customHeight="1" outlineLevel="1" x14ac:dyDescent="0.2">
      <c r="A1610" s="50" t="s">
        <v>3353</v>
      </c>
      <c r="B1610" s="38" t="s">
        <v>3278</v>
      </c>
      <c r="C1610" s="112" t="s">
        <v>2247</v>
      </c>
      <c r="D1610" s="247"/>
      <c r="E1610" s="40">
        <v>2.67</v>
      </c>
      <c r="F1610" s="40" t="s">
        <v>659</v>
      </c>
      <c r="G1610" s="166">
        <f t="shared" si="191"/>
        <v>101.46</v>
      </c>
      <c r="H1610" s="166">
        <f t="shared" si="192"/>
        <v>131.898</v>
      </c>
      <c r="I1610" s="256">
        <f t="shared" si="193"/>
        <v>0</v>
      </c>
    </row>
    <row r="1611" spans="1:9" ht="12" hidden="1" customHeight="1" outlineLevel="1" x14ac:dyDescent="0.2">
      <c r="A1611" s="50" t="s">
        <v>3359</v>
      </c>
      <c r="B1611" s="38" t="s">
        <v>1847</v>
      </c>
      <c r="C1611" s="112" t="s">
        <v>1848</v>
      </c>
      <c r="D1611" s="247"/>
      <c r="E1611" s="40">
        <v>1.69</v>
      </c>
      <c r="F1611" s="40" t="s">
        <v>659</v>
      </c>
      <c r="G1611" s="166">
        <f t="shared" si="191"/>
        <v>64.22</v>
      </c>
      <c r="H1611" s="166">
        <f t="shared" si="192"/>
        <v>83.486000000000004</v>
      </c>
      <c r="I1611" s="256">
        <f t="shared" si="193"/>
        <v>0</v>
      </c>
    </row>
    <row r="1612" spans="1:9" ht="12" hidden="1" customHeight="1" outlineLevel="1" x14ac:dyDescent="0.2">
      <c r="A1612" s="50" t="s">
        <v>3359</v>
      </c>
      <c r="B1612" s="38" t="s">
        <v>1847</v>
      </c>
      <c r="C1612" s="112" t="s">
        <v>162</v>
      </c>
      <c r="D1612" s="247"/>
      <c r="E1612" s="40">
        <v>1.69</v>
      </c>
      <c r="F1612" s="40" t="s">
        <v>659</v>
      </c>
      <c r="G1612" s="166">
        <f t="shared" si="191"/>
        <v>64.22</v>
      </c>
      <c r="H1612" s="166">
        <f t="shared" si="192"/>
        <v>83.486000000000004</v>
      </c>
      <c r="I1612" s="256">
        <f t="shared" si="193"/>
        <v>0</v>
      </c>
    </row>
    <row r="1613" spans="1:9" ht="12" hidden="1" customHeight="1" outlineLevel="1" x14ac:dyDescent="0.2">
      <c r="A1613" s="50" t="s">
        <v>3359</v>
      </c>
      <c r="B1613" s="38" t="s">
        <v>1882</v>
      </c>
      <c r="C1613" s="112" t="s">
        <v>162</v>
      </c>
      <c r="D1613" s="247"/>
      <c r="E1613" s="40">
        <v>1.98</v>
      </c>
      <c r="F1613" s="40" t="s">
        <v>659</v>
      </c>
      <c r="G1613" s="166">
        <f t="shared" si="191"/>
        <v>75.239999999999995</v>
      </c>
      <c r="H1613" s="166">
        <f t="shared" si="192"/>
        <v>97.811999999999998</v>
      </c>
      <c r="I1613" s="256">
        <f t="shared" si="193"/>
        <v>0</v>
      </c>
    </row>
    <row r="1614" spans="1:9" ht="12" hidden="1" customHeight="1" outlineLevel="1" x14ac:dyDescent="0.2">
      <c r="A1614" s="50" t="s">
        <v>3359</v>
      </c>
      <c r="B1614" s="38" t="s">
        <v>1881</v>
      </c>
      <c r="C1614" s="112" t="s">
        <v>162</v>
      </c>
      <c r="D1614" s="247"/>
      <c r="E1614" s="40">
        <v>2.2000000000000002</v>
      </c>
      <c r="F1614" s="40" t="s">
        <v>659</v>
      </c>
      <c r="G1614" s="166">
        <f t="shared" si="191"/>
        <v>83.600000000000009</v>
      </c>
      <c r="H1614" s="166">
        <f t="shared" si="192"/>
        <v>108.68000000000002</v>
      </c>
      <c r="I1614" s="256">
        <f t="shared" si="193"/>
        <v>0</v>
      </c>
    </row>
    <row r="1615" spans="1:9" ht="12" hidden="1" customHeight="1" outlineLevel="1" x14ac:dyDescent="0.2">
      <c r="A1615" s="50" t="s">
        <v>3359</v>
      </c>
      <c r="B1615" s="38" t="s">
        <v>3279</v>
      </c>
      <c r="C1615" s="112" t="s">
        <v>2248</v>
      </c>
      <c r="D1615" s="247"/>
      <c r="E1615" s="40">
        <v>1.62</v>
      </c>
      <c r="F1615" s="40" t="s">
        <v>659</v>
      </c>
      <c r="G1615" s="166">
        <f t="shared" si="191"/>
        <v>61.56</v>
      </c>
      <c r="H1615" s="166">
        <f t="shared" si="192"/>
        <v>80.028000000000006</v>
      </c>
      <c r="I1615" s="256">
        <f t="shared" si="193"/>
        <v>0</v>
      </c>
    </row>
    <row r="1616" spans="1:9" ht="12" hidden="1" customHeight="1" outlineLevel="1" x14ac:dyDescent="0.2">
      <c r="A1616" s="50" t="s">
        <v>3359</v>
      </c>
      <c r="B1616" s="38" t="s">
        <v>3884</v>
      </c>
      <c r="C1616" s="112" t="s">
        <v>3885</v>
      </c>
      <c r="D1616" s="247"/>
      <c r="E1616" s="40">
        <v>1.99</v>
      </c>
      <c r="F1616" s="40" t="s">
        <v>659</v>
      </c>
      <c r="G1616" s="166">
        <f t="shared" si="191"/>
        <v>75.62</v>
      </c>
      <c r="H1616" s="166">
        <f t="shared" si="192"/>
        <v>98.306000000000012</v>
      </c>
      <c r="I1616" s="256">
        <f t="shared" si="193"/>
        <v>0</v>
      </c>
    </row>
    <row r="1617" spans="1:9" ht="12" hidden="1" customHeight="1" outlineLevel="1" x14ac:dyDescent="0.2">
      <c r="A1617" s="50" t="s">
        <v>3359</v>
      </c>
      <c r="B1617" s="38" t="s">
        <v>3884</v>
      </c>
      <c r="C1617" s="112" t="s">
        <v>3886</v>
      </c>
      <c r="D1617" s="247"/>
      <c r="E1617" s="40">
        <v>1.99</v>
      </c>
      <c r="F1617" s="40" t="s">
        <v>659</v>
      </c>
      <c r="G1617" s="166">
        <f t="shared" si="191"/>
        <v>75.62</v>
      </c>
      <c r="H1617" s="166">
        <f t="shared" si="192"/>
        <v>98.306000000000012</v>
      </c>
      <c r="I1617" s="256">
        <f t="shared" si="193"/>
        <v>0</v>
      </c>
    </row>
    <row r="1618" spans="1:9" ht="12" hidden="1" customHeight="1" outlineLevel="1" x14ac:dyDescent="0.2">
      <c r="A1618" s="50" t="s">
        <v>3359</v>
      </c>
      <c r="B1618" s="38" t="s">
        <v>3887</v>
      </c>
      <c r="C1618" s="112" t="s">
        <v>3888</v>
      </c>
      <c r="D1618" s="247"/>
      <c r="E1618" s="40">
        <v>2.35</v>
      </c>
      <c r="F1618" s="40" t="s">
        <v>659</v>
      </c>
      <c r="G1618" s="166">
        <f t="shared" si="191"/>
        <v>89.3</v>
      </c>
      <c r="H1618" s="166">
        <f t="shared" si="192"/>
        <v>116.09</v>
      </c>
      <c r="I1618" s="256">
        <f t="shared" si="193"/>
        <v>0</v>
      </c>
    </row>
    <row r="1619" spans="1:9" ht="12" hidden="1" customHeight="1" outlineLevel="1" x14ac:dyDescent="0.2">
      <c r="A1619" s="50" t="s">
        <v>3874</v>
      </c>
      <c r="B1619" s="38" t="s">
        <v>2249</v>
      </c>
      <c r="C1619" s="112" t="s">
        <v>2250</v>
      </c>
      <c r="D1619" s="247"/>
      <c r="E1619" s="40">
        <v>6.5</v>
      </c>
      <c r="F1619" s="40" t="s">
        <v>659</v>
      </c>
      <c r="G1619" s="166">
        <f t="shared" si="191"/>
        <v>247</v>
      </c>
      <c r="H1619" s="166">
        <f t="shared" si="192"/>
        <v>321.10000000000002</v>
      </c>
      <c r="I1619" s="256">
        <f t="shared" si="193"/>
        <v>0</v>
      </c>
    </row>
    <row r="1620" spans="1:9" ht="12" hidden="1" customHeight="1" outlineLevel="1" x14ac:dyDescent="0.2">
      <c r="A1620" s="50" t="s">
        <v>3874</v>
      </c>
      <c r="B1620" s="38" t="s">
        <v>2251</v>
      </c>
      <c r="C1620" s="112" t="s">
        <v>2252</v>
      </c>
      <c r="D1620" s="247"/>
      <c r="E1620" s="40">
        <v>5.4</v>
      </c>
      <c r="F1620" s="40" t="s">
        <v>659</v>
      </c>
      <c r="G1620" s="166">
        <f t="shared" si="191"/>
        <v>205.20000000000002</v>
      </c>
      <c r="H1620" s="166">
        <f t="shared" si="192"/>
        <v>266.76000000000005</v>
      </c>
      <c r="I1620" s="256">
        <f t="shared" si="193"/>
        <v>0</v>
      </c>
    </row>
    <row r="1621" spans="1:9" ht="12" hidden="1" customHeight="1" outlineLevel="1" x14ac:dyDescent="0.2">
      <c r="A1621" s="50" t="s">
        <v>3874</v>
      </c>
      <c r="B1621" s="38" t="s">
        <v>2253</v>
      </c>
      <c r="C1621" s="112" t="s">
        <v>2254</v>
      </c>
      <c r="D1621" s="247"/>
      <c r="E1621" s="40">
        <v>1.96</v>
      </c>
      <c r="F1621" s="40" t="s">
        <v>659</v>
      </c>
      <c r="G1621" s="166">
        <f t="shared" si="191"/>
        <v>74.48</v>
      </c>
      <c r="H1621" s="166">
        <f t="shared" si="192"/>
        <v>96.824000000000012</v>
      </c>
      <c r="I1621" s="256">
        <f t="shared" si="193"/>
        <v>0</v>
      </c>
    </row>
    <row r="1622" spans="1:9" ht="12" hidden="1" customHeight="1" outlineLevel="1" x14ac:dyDescent="0.2">
      <c r="A1622" s="50" t="s">
        <v>3874</v>
      </c>
      <c r="B1622" s="38" t="s">
        <v>2255</v>
      </c>
      <c r="C1622" s="112" t="s">
        <v>2256</v>
      </c>
      <c r="D1622" s="247"/>
      <c r="E1622" s="40">
        <v>2.87</v>
      </c>
      <c r="F1622" s="40" t="s">
        <v>659</v>
      </c>
      <c r="G1622" s="166">
        <f t="shared" si="191"/>
        <v>109.06</v>
      </c>
      <c r="H1622" s="166">
        <f t="shared" si="192"/>
        <v>141.77800000000002</v>
      </c>
      <c r="I1622" s="256">
        <f t="shared" si="193"/>
        <v>0</v>
      </c>
    </row>
    <row r="1623" spans="1:9" ht="12" hidden="1" customHeight="1" outlineLevel="1" x14ac:dyDescent="0.2">
      <c r="A1623" s="50" t="s">
        <v>3882</v>
      </c>
      <c r="B1623" s="38" t="s">
        <v>3875</v>
      </c>
      <c r="C1623" s="112" t="s">
        <v>3870</v>
      </c>
      <c r="D1623" s="247"/>
      <c r="E1623" s="40">
        <v>2.8</v>
      </c>
      <c r="F1623" s="40" t="s">
        <v>659</v>
      </c>
      <c r="G1623" s="166">
        <f t="shared" si="191"/>
        <v>106.39999999999999</v>
      </c>
      <c r="H1623" s="166">
        <f t="shared" si="192"/>
        <v>138.32</v>
      </c>
      <c r="I1623" s="256">
        <f t="shared" si="193"/>
        <v>0</v>
      </c>
    </row>
    <row r="1624" spans="1:9" ht="12" hidden="1" customHeight="1" outlineLevel="1" x14ac:dyDescent="0.2">
      <c r="A1624" s="50" t="s">
        <v>3882</v>
      </c>
      <c r="B1624" s="38" t="s">
        <v>3875</v>
      </c>
      <c r="C1624" s="112" t="s">
        <v>3876</v>
      </c>
      <c r="D1624" s="247"/>
      <c r="E1624" s="40">
        <v>2.8</v>
      </c>
      <c r="F1624" s="40" t="s">
        <v>659</v>
      </c>
      <c r="G1624" s="166">
        <f t="shared" si="191"/>
        <v>106.39999999999999</v>
      </c>
      <c r="H1624" s="166">
        <f t="shared" si="192"/>
        <v>138.32</v>
      </c>
      <c r="I1624" s="256">
        <f t="shared" si="193"/>
        <v>0</v>
      </c>
    </row>
    <row r="1625" spans="1:9" ht="12" hidden="1" customHeight="1" outlineLevel="1" x14ac:dyDescent="0.2">
      <c r="A1625" s="50" t="s">
        <v>3882</v>
      </c>
      <c r="B1625" s="38" t="s">
        <v>3877</v>
      </c>
      <c r="C1625" s="112" t="s">
        <v>3878</v>
      </c>
      <c r="D1625" s="247"/>
      <c r="E1625" s="40">
        <v>1.27</v>
      </c>
      <c r="F1625" s="40" t="s">
        <v>659</v>
      </c>
      <c r="G1625" s="166">
        <f t="shared" si="191"/>
        <v>48.26</v>
      </c>
      <c r="H1625" s="166">
        <f t="shared" si="192"/>
        <v>62.738</v>
      </c>
      <c r="I1625" s="256">
        <f t="shared" si="193"/>
        <v>0</v>
      </c>
    </row>
    <row r="1626" spans="1:9" ht="12" hidden="1" customHeight="1" outlineLevel="1" x14ac:dyDescent="0.2">
      <c r="A1626" s="50" t="s">
        <v>3882</v>
      </c>
      <c r="B1626" s="38" t="s">
        <v>3877</v>
      </c>
      <c r="C1626" s="112" t="s">
        <v>161</v>
      </c>
      <c r="D1626" s="247"/>
      <c r="E1626" s="40">
        <v>1.82</v>
      </c>
      <c r="F1626" s="40" t="s">
        <v>659</v>
      </c>
      <c r="G1626" s="166">
        <f t="shared" si="191"/>
        <v>69.16</v>
      </c>
      <c r="H1626" s="166">
        <f t="shared" si="192"/>
        <v>89.908000000000001</v>
      </c>
      <c r="I1626" s="256">
        <f t="shared" si="193"/>
        <v>0</v>
      </c>
    </row>
    <row r="1627" spans="1:9" ht="12" hidden="1" customHeight="1" outlineLevel="1" x14ac:dyDescent="0.2">
      <c r="A1627" s="111" t="s">
        <v>3882</v>
      </c>
      <c r="B1627" s="38" t="s">
        <v>4260</v>
      </c>
      <c r="C1627" s="112" t="s">
        <v>3280</v>
      </c>
      <c r="D1627" s="247"/>
      <c r="E1627" s="40">
        <v>1.94</v>
      </c>
      <c r="F1627" s="40" t="s">
        <v>659</v>
      </c>
      <c r="G1627" s="166">
        <f t="shared" si="191"/>
        <v>73.72</v>
      </c>
      <c r="H1627" s="166">
        <f t="shared" si="192"/>
        <v>95.835999999999999</v>
      </c>
      <c r="I1627" s="256">
        <f t="shared" si="193"/>
        <v>0</v>
      </c>
    </row>
    <row r="1628" spans="1:9" ht="12" hidden="1" customHeight="1" outlineLevel="1" x14ac:dyDescent="0.2">
      <c r="A1628" s="111" t="s">
        <v>3882</v>
      </c>
      <c r="B1628" s="38" t="s">
        <v>1883</v>
      </c>
      <c r="C1628" s="112" t="s">
        <v>162</v>
      </c>
      <c r="D1628" s="247"/>
      <c r="E1628" s="40">
        <v>2.84</v>
      </c>
      <c r="F1628" s="40" t="s">
        <v>659</v>
      </c>
      <c r="G1628" s="166">
        <f t="shared" si="191"/>
        <v>107.91999999999999</v>
      </c>
      <c r="H1628" s="166">
        <f t="shared" si="192"/>
        <v>140.29599999999999</v>
      </c>
      <c r="I1628" s="256">
        <f t="shared" si="193"/>
        <v>0</v>
      </c>
    </row>
    <row r="1629" spans="1:9" ht="12" hidden="1" customHeight="1" outlineLevel="1" x14ac:dyDescent="0.2">
      <c r="A1629" s="111" t="s">
        <v>3882</v>
      </c>
      <c r="B1629" s="38" t="s">
        <v>4259</v>
      </c>
      <c r="C1629" s="112" t="s">
        <v>161</v>
      </c>
      <c r="D1629" s="247"/>
      <c r="E1629" s="40">
        <v>1.9</v>
      </c>
      <c r="F1629" s="40" t="s">
        <v>659</v>
      </c>
      <c r="G1629" s="166">
        <f t="shared" si="191"/>
        <v>72.2</v>
      </c>
      <c r="H1629" s="166">
        <f t="shared" si="192"/>
        <v>93.860000000000014</v>
      </c>
      <c r="I1629" s="256">
        <f t="shared" si="193"/>
        <v>0</v>
      </c>
    </row>
    <row r="1630" spans="1:9" ht="12" hidden="1" customHeight="1" outlineLevel="1" x14ac:dyDescent="0.2">
      <c r="A1630" s="50" t="s">
        <v>3893</v>
      </c>
      <c r="B1630" s="38" t="s">
        <v>3879</v>
      </c>
      <c r="C1630" s="112" t="s">
        <v>2257</v>
      </c>
      <c r="D1630" s="247"/>
      <c r="E1630" s="40">
        <v>3.55</v>
      </c>
      <c r="F1630" s="40" t="s">
        <v>659</v>
      </c>
      <c r="G1630" s="166">
        <f t="shared" si="191"/>
        <v>134.9</v>
      </c>
      <c r="H1630" s="166">
        <f t="shared" si="192"/>
        <v>175.37</v>
      </c>
      <c r="I1630" s="256">
        <f t="shared" si="193"/>
        <v>0</v>
      </c>
    </row>
    <row r="1631" spans="1:9" ht="12" hidden="1" customHeight="1" outlineLevel="1" x14ac:dyDescent="0.2">
      <c r="A1631" s="50" t="s">
        <v>3893</v>
      </c>
      <c r="B1631" s="38" t="s">
        <v>3880</v>
      </c>
      <c r="C1631" s="112" t="s">
        <v>2258</v>
      </c>
      <c r="D1631" s="247"/>
      <c r="E1631" s="40">
        <v>2.12</v>
      </c>
      <c r="F1631" s="40" t="s">
        <v>659</v>
      </c>
      <c r="G1631" s="166">
        <f t="shared" si="191"/>
        <v>80.56</v>
      </c>
      <c r="H1631" s="166">
        <f t="shared" si="192"/>
        <v>104.72800000000001</v>
      </c>
      <c r="I1631" s="256">
        <f t="shared" si="193"/>
        <v>0</v>
      </c>
    </row>
    <row r="1632" spans="1:9" ht="12" hidden="1" customHeight="1" outlineLevel="1" x14ac:dyDescent="0.2">
      <c r="A1632" s="111" t="s">
        <v>3893</v>
      </c>
      <c r="B1632" s="38" t="s">
        <v>3881</v>
      </c>
      <c r="C1632" s="113" t="s">
        <v>2259</v>
      </c>
      <c r="D1632" s="246"/>
      <c r="E1632" s="40">
        <v>1.94</v>
      </c>
      <c r="F1632" s="40" t="s">
        <v>659</v>
      </c>
      <c r="G1632" s="166">
        <f t="shared" si="191"/>
        <v>73.72</v>
      </c>
      <c r="H1632" s="166">
        <f t="shared" si="192"/>
        <v>95.835999999999999</v>
      </c>
      <c r="I1632" s="256">
        <f t="shared" si="193"/>
        <v>0</v>
      </c>
    </row>
    <row r="1633" spans="1:9" ht="12" hidden="1" customHeight="1" outlineLevel="1" x14ac:dyDescent="0.2">
      <c r="A1633" s="50" t="s">
        <v>3893</v>
      </c>
      <c r="B1633" s="51" t="s">
        <v>3360</v>
      </c>
      <c r="C1633" s="112" t="s">
        <v>3863</v>
      </c>
      <c r="D1633" s="247"/>
      <c r="E1633" s="53">
        <v>2.66</v>
      </c>
      <c r="F1633" s="53" t="s">
        <v>659</v>
      </c>
      <c r="G1633" s="166">
        <f t="shared" si="191"/>
        <v>101.08000000000001</v>
      </c>
      <c r="H1633" s="166">
        <f t="shared" si="192"/>
        <v>131.40400000000002</v>
      </c>
      <c r="I1633" s="256">
        <f t="shared" si="193"/>
        <v>0</v>
      </c>
    </row>
    <row r="1634" spans="1:9" ht="12" hidden="1" customHeight="1" outlineLevel="1" x14ac:dyDescent="0.2">
      <c r="A1634" s="111" t="s">
        <v>4013</v>
      </c>
      <c r="B1634" s="38">
        <v>999</v>
      </c>
      <c r="C1634" s="112" t="s">
        <v>3354</v>
      </c>
      <c r="D1634" s="247"/>
      <c r="E1634" s="40">
        <v>2.27</v>
      </c>
      <c r="F1634" s="40" t="s">
        <v>659</v>
      </c>
      <c r="G1634" s="166">
        <f t="shared" si="191"/>
        <v>86.26</v>
      </c>
      <c r="H1634" s="166">
        <f t="shared" si="192"/>
        <v>112.13800000000001</v>
      </c>
      <c r="I1634" s="256">
        <f t="shared" si="193"/>
        <v>0</v>
      </c>
    </row>
    <row r="1635" spans="1:9" ht="12" hidden="1" customHeight="1" outlineLevel="1" x14ac:dyDescent="0.2">
      <c r="A1635" s="111" t="s">
        <v>4013</v>
      </c>
      <c r="B1635" s="38" t="s">
        <v>3355</v>
      </c>
      <c r="C1635" s="112" t="s">
        <v>3356</v>
      </c>
      <c r="D1635" s="247"/>
      <c r="E1635" s="40">
        <v>4.9800000000000004</v>
      </c>
      <c r="F1635" s="40" t="s">
        <v>659</v>
      </c>
      <c r="G1635" s="166">
        <f t="shared" si="191"/>
        <v>189.24</v>
      </c>
      <c r="H1635" s="166">
        <f t="shared" si="192"/>
        <v>246.01200000000003</v>
      </c>
      <c r="I1635" s="256">
        <f t="shared" si="193"/>
        <v>0</v>
      </c>
    </row>
    <row r="1636" spans="1:9" ht="12" hidden="1" customHeight="1" outlineLevel="1" x14ac:dyDescent="0.2">
      <c r="A1636" s="111" t="s">
        <v>4013</v>
      </c>
      <c r="B1636" s="38" t="s">
        <v>3357</v>
      </c>
      <c r="C1636" s="112" t="s">
        <v>3356</v>
      </c>
      <c r="D1636" s="247"/>
      <c r="E1636" s="40">
        <v>2.34</v>
      </c>
      <c r="F1636" s="40" t="s">
        <v>659</v>
      </c>
      <c r="G1636" s="166">
        <f t="shared" si="191"/>
        <v>88.919999999999987</v>
      </c>
      <c r="H1636" s="166">
        <f t="shared" si="192"/>
        <v>115.59599999999999</v>
      </c>
      <c r="I1636" s="256">
        <f t="shared" si="193"/>
        <v>0</v>
      </c>
    </row>
    <row r="1637" spans="1:9" ht="12" hidden="1" customHeight="1" outlineLevel="1" x14ac:dyDescent="0.2">
      <c r="A1637" s="111" t="s">
        <v>4013</v>
      </c>
      <c r="B1637" s="38" t="s">
        <v>3358</v>
      </c>
      <c r="C1637" s="112" t="s">
        <v>2260</v>
      </c>
      <c r="D1637" s="247"/>
      <c r="E1637" s="40">
        <v>2.7</v>
      </c>
      <c r="F1637" s="40" t="s">
        <v>659</v>
      </c>
      <c r="G1637" s="166">
        <f t="shared" si="191"/>
        <v>102.60000000000001</v>
      </c>
      <c r="H1637" s="166">
        <f t="shared" si="192"/>
        <v>133.38000000000002</v>
      </c>
      <c r="I1637" s="256">
        <f t="shared" si="193"/>
        <v>0</v>
      </c>
    </row>
    <row r="1638" spans="1:9" ht="12" hidden="1" customHeight="1" outlineLevel="1" x14ac:dyDescent="0.2">
      <c r="A1638" s="50" t="s">
        <v>4020</v>
      </c>
      <c r="B1638" s="38" t="s">
        <v>3281</v>
      </c>
      <c r="C1638" s="112" t="s">
        <v>2261</v>
      </c>
      <c r="D1638" s="247"/>
      <c r="E1638" s="40">
        <v>3.98</v>
      </c>
      <c r="F1638" s="40" t="s">
        <v>659</v>
      </c>
      <c r="G1638" s="166">
        <f t="shared" si="191"/>
        <v>151.24</v>
      </c>
      <c r="H1638" s="166">
        <f t="shared" si="192"/>
        <v>196.61200000000002</v>
      </c>
      <c r="I1638" s="256">
        <f t="shared" si="193"/>
        <v>0</v>
      </c>
    </row>
    <row r="1639" spans="1:9" ht="12" hidden="1" customHeight="1" outlineLevel="1" x14ac:dyDescent="0.2">
      <c r="A1639" s="50" t="s">
        <v>4020</v>
      </c>
      <c r="B1639" s="38" t="s">
        <v>3282</v>
      </c>
      <c r="C1639" s="112" t="s">
        <v>2262</v>
      </c>
      <c r="D1639" s="248"/>
      <c r="E1639" s="42">
        <v>2.44</v>
      </c>
      <c r="F1639" s="40" t="s">
        <v>659</v>
      </c>
      <c r="G1639" s="166">
        <f t="shared" si="191"/>
        <v>92.72</v>
      </c>
      <c r="H1639" s="166">
        <f t="shared" si="192"/>
        <v>120.536</v>
      </c>
      <c r="I1639" s="256">
        <f t="shared" si="193"/>
        <v>0</v>
      </c>
    </row>
    <row r="1640" spans="1:9" ht="12" hidden="1" customHeight="1" outlineLevel="1" x14ac:dyDescent="0.2">
      <c r="A1640" s="50" t="s">
        <v>4020</v>
      </c>
      <c r="B1640" s="38" t="s">
        <v>3283</v>
      </c>
      <c r="C1640" s="112" t="s">
        <v>2263</v>
      </c>
      <c r="D1640" s="219"/>
      <c r="E1640" s="40">
        <v>3.98</v>
      </c>
      <c r="F1640" s="40" t="s">
        <v>659</v>
      </c>
      <c r="G1640" s="166">
        <f t="shared" si="191"/>
        <v>151.24</v>
      </c>
      <c r="H1640" s="166">
        <f t="shared" si="192"/>
        <v>196.61200000000002</v>
      </c>
      <c r="I1640" s="256">
        <f t="shared" si="193"/>
        <v>0</v>
      </c>
    </row>
    <row r="1641" spans="1:9" ht="12" hidden="1" customHeight="1" outlineLevel="1" x14ac:dyDescent="0.2">
      <c r="A1641" s="50" t="s">
        <v>4020</v>
      </c>
      <c r="B1641" s="38" t="s">
        <v>3283</v>
      </c>
      <c r="C1641" s="112" t="s">
        <v>2264</v>
      </c>
      <c r="D1641" s="247"/>
      <c r="E1641" s="40">
        <v>4.45</v>
      </c>
      <c r="F1641" s="40" t="s">
        <v>659</v>
      </c>
      <c r="G1641" s="166">
        <f t="shared" si="191"/>
        <v>169.1</v>
      </c>
      <c r="H1641" s="166">
        <f t="shared" si="192"/>
        <v>219.83</v>
      </c>
      <c r="I1641" s="256">
        <f t="shared" si="193"/>
        <v>0</v>
      </c>
    </row>
    <row r="1642" spans="1:9" ht="12" hidden="1" customHeight="1" outlineLevel="1" x14ac:dyDescent="0.2">
      <c r="A1642" s="50" t="s">
        <v>4020</v>
      </c>
      <c r="B1642" s="38" t="s">
        <v>2582</v>
      </c>
      <c r="C1642" s="112" t="s">
        <v>2265</v>
      </c>
      <c r="D1642" s="247"/>
      <c r="E1642" s="40">
        <v>2.23</v>
      </c>
      <c r="F1642" s="40" t="s">
        <v>659</v>
      </c>
      <c r="G1642" s="166">
        <f t="shared" si="191"/>
        <v>84.74</v>
      </c>
      <c r="H1642" s="166">
        <f t="shared" si="192"/>
        <v>110.16199999999999</v>
      </c>
      <c r="I1642" s="256">
        <f t="shared" si="193"/>
        <v>0</v>
      </c>
    </row>
    <row r="1643" spans="1:9" ht="12" hidden="1" customHeight="1" outlineLevel="1" x14ac:dyDescent="0.2">
      <c r="A1643" s="50" t="s">
        <v>4020</v>
      </c>
      <c r="B1643" s="38" t="s">
        <v>2582</v>
      </c>
      <c r="C1643" s="112" t="s">
        <v>2266</v>
      </c>
      <c r="D1643" s="247"/>
      <c r="E1643" s="40">
        <v>2.58</v>
      </c>
      <c r="F1643" s="40" t="s">
        <v>659</v>
      </c>
      <c r="G1643" s="166">
        <f t="shared" si="191"/>
        <v>98.04</v>
      </c>
      <c r="H1643" s="166">
        <f t="shared" si="192"/>
        <v>127.45200000000001</v>
      </c>
      <c r="I1643" s="256">
        <f t="shared" si="193"/>
        <v>0</v>
      </c>
    </row>
    <row r="1644" spans="1:9" ht="12" hidden="1" customHeight="1" outlineLevel="1" x14ac:dyDescent="0.2">
      <c r="A1644" s="50" t="s">
        <v>3565</v>
      </c>
      <c r="B1644" s="38" t="s">
        <v>2267</v>
      </c>
      <c r="C1644" s="112" t="s">
        <v>2268</v>
      </c>
      <c r="D1644" s="247"/>
      <c r="E1644" s="40">
        <v>3.89</v>
      </c>
      <c r="F1644" s="40" t="s">
        <v>659</v>
      </c>
      <c r="G1644" s="166">
        <f t="shared" si="191"/>
        <v>147.82</v>
      </c>
      <c r="H1644" s="166">
        <f t="shared" si="192"/>
        <v>192.166</v>
      </c>
      <c r="I1644" s="256">
        <f t="shared" si="193"/>
        <v>0</v>
      </c>
    </row>
    <row r="1645" spans="1:9" ht="12" hidden="1" customHeight="1" outlineLevel="1" x14ac:dyDescent="0.2">
      <c r="A1645" s="50" t="s">
        <v>3565</v>
      </c>
      <c r="B1645" s="38" t="s">
        <v>2269</v>
      </c>
      <c r="C1645" s="112" t="s">
        <v>2270</v>
      </c>
      <c r="D1645" s="247"/>
      <c r="E1645" s="40">
        <v>1.25</v>
      </c>
      <c r="F1645" s="40" t="s">
        <v>659</v>
      </c>
      <c r="G1645" s="166">
        <f t="shared" ref="G1645:G1708" si="194">E1645*$G$1</f>
        <v>47.5</v>
      </c>
      <c r="H1645" s="166">
        <f t="shared" ref="H1645:H1708" si="195">G1645*($H$1+1)</f>
        <v>61.75</v>
      </c>
      <c r="I1645" s="256">
        <f t="shared" si="193"/>
        <v>0</v>
      </c>
    </row>
    <row r="1646" spans="1:9" ht="12" hidden="1" customHeight="1" outlineLevel="1" x14ac:dyDescent="0.2">
      <c r="A1646" s="50" t="s">
        <v>3565</v>
      </c>
      <c r="B1646" s="38" t="s">
        <v>2269</v>
      </c>
      <c r="C1646" s="112" t="s">
        <v>4370</v>
      </c>
      <c r="D1646" s="247"/>
      <c r="E1646" s="40">
        <v>0.93</v>
      </c>
      <c r="F1646" s="40" t="s">
        <v>659</v>
      </c>
      <c r="G1646" s="166">
        <f t="shared" si="194"/>
        <v>35.340000000000003</v>
      </c>
      <c r="H1646" s="166">
        <f t="shared" si="195"/>
        <v>45.942000000000007</v>
      </c>
      <c r="I1646" s="256">
        <f t="shared" si="193"/>
        <v>0</v>
      </c>
    </row>
    <row r="1647" spans="1:9" ht="12" hidden="1" customHeight="1" outlineLevel="1" x14ac:dyDescent="0.2">
      <c r="A1647" s="50" t="s">
        <v>3565</v>
      </c>
      <c r="B1647" s="38" t="s">
        <v>4371</v>
      </c>
      <c r="C1647" s="112" t="s">
        <v>4372</v>
      </c>
      <c r="D1647" s="247"/>
      <c r="E1647" s="40">
        <v>1.86</v>
      </c>
      <c r="F1647" s="40" t="s">
        <v>659</v>
      </c>
      <c r="G1647" s="166">
        <f t="shared" si="194"/>
        <v>70.680000000000007</v>
      </c>
      <c r="H1647" s="166">
        <f t="shared" si="195"/>
        <v>91.884000000000015</v>
      </c>
      <c r="I1647" s="256">
        <f t="shared" ref="I1647:I1710" si="196">D1647*H1647</f>
        <v>0</v>
      </c>
    </row>
    <row r="1648" spans="1:9" ht="12" hidden="1" customHeight="1" outlineLevel="1" x14ac:dyDescent="0.2">
      <c r="A1648" s="50" t="s">
        <v>3565</v>
      </c>
      <c r="B1648" s="38" t="s">
        <v>4371</v>
      </c>
      <c r="C1648" s="112" t="s">
        <v>4373</v>
      </c>
      <c r="D1648" s="247"/>
      <c r="E1648" s="40">
        <v>2.34</v>
      </c>
      <c r="F1648" s="40" t="s">
        <v>659</v>
      </c>
      <c r="G1648" s="166">
        <f t="shared" si="194"/>
        <v>88.919999999999987</v>
      </c>
      <c r="H1648" s="166">
        <f t="shared" si="195"/>
        <v>115.59599999999999</v>
      </c>
      <c r="I1648" s="256">
        <f t="shared" si="196"/>
        <v>0</v>
      </c>
    </row>
    <row r="1649" spans="1:9" ht="12" hidden="1" customHeight="1" outlineLevel="1" x14ac:dyDescent="0.2">
      <c r="A1649" s="50" t="s">
        <v>3572</v>
      </c>
      <c r="B1649" s="38" t="s">
        <v>2583</v>
      </c>
      <c r="C1649" s="112" t="s">
        <v>4374</v>
      </c>
      <c r="D1649" s="247"/>
      <c r="E1649" s="40">
        <v>1.26</v>
      </c>
      <c r="F1649" s="40" t="s">
        <v>659</v>
      </c>
      <c r="G1649" s="166">
        <f t="shared" si="194"/>
        <v>47.88</v>
      </c>
      <c r="H1649" s="166">
        <f t="shared" si="195"/>
        <v>62.244000000000007</v>
      </c>
      <c r="I1649" s="256">
        <f t="shared" si="196"/>
        <v>0</v>
      </c>
    </row>
    <row r="1650" spans="1:9" ht="12" hidden="1" customHeight="1" outlineLevel="1" x14ac:dyDescent="0.2">
      <c r="A1650" s="50" t="s">
        <v>3572</v>
      </c>
      <c r="B1650" s="38" t="s">
        <v>2583</v>
      </c>
      <c r="C1650" s="112" t="s">
        <v>4375</v>
      </c>
      <c r="D1650" s="247"/>
      <c r="E1650" s="40">
        <v>1.79</v>
      </c>
      <c r="F1650" s="40" t="s">
        <v>659</v>
      </c>
      <c r="G1650" s="166">
        <f t="shared" si="194"/>
        <v>68.02</v>
      </c>
      <c r="H1650" s="166">
        <f t="shared" si="195"/>
        <v>88.426000000000002</v>
      </c>
      <c r="I1650" s="256">
        <f t="shared" si="196"/>
        <v>0</v>
      </c>
    </row>
    <row r="1651" spans="1:9" ht="12" hidden="1" customHeight="1" outlineLevel="1" x14ac:dyDescent="0.2">
      <c r="A1651" s="50" t="s">
        <v>3572</v>
      </c>
      <c r="B1651" s="38" t="s">
        <v>2584</v>
      </c>
      <c r="C1651" s="112" t="s">
        <v>4375</v>
      </c>
      <c r="D1651" s="247"/>
      <c r="E1651" s="40">
        <v>1.71</v>
      </c>
      <c r="F1651" s="40" t="s">
        <v>659</v>
      </c>
      <c r="G1651" s="166">
        <f t="shared" si="194"/>
        <v>64.98</v>
      </c>
      <c r="H1651" s="166">
        <f t="shared" si="195"/>
        <v>84.474000000000004</v>
      </c>
      <c r="I1651" s="256">
        <f t="shared" si="196"/>
        <v>0</v>
      </c>
    </row>
    <row r="1652" spans="1:9" ht="12" hidden="1" customHeight="1" outlineLevel="1" x14ac:dyDescent="0.2">
      <c r="A1652" s="50" t="s">
        <v>3572</v>
      </c>
      <c r="B1652" s="38" t="s">
        <v>2585</v>
      </c>
      <c r="C1652" s="112" t="s">
        <v>4376</v>
      </c>
      <c r="D1652" s="247"/>
      <c r="E1652" s="40">
        <v>1.54</v>
      </c>
      <c r="F1652" s="40" t="s">
        <v>659</v>
      </c>
      <c r="G1652" s="166">
        <f t="shared" si="194"/>
        <v>58.52</v>
      </c>
      <c r="H1652" s="166">
        <f t="shared" si="195"/>
        <v>76.076000000000008</v>
      </c>
      <c r="I1652" s="256">
        <f t="shared" si="196"/>
        <v>0</v>
      </c>
    </row>
    <row r="1653" spans="1:9" ht="12" hidden="1" customHeight="1" outlineLevel="1" x14ac:dyDescent="0.2">
      <c r="A1653" s="50" t="s">
        <v>3572</v>
      </c>
      <c r="B1653" s="38" t="s">
        <v>2586</v>
      </c>
      <c r="C1653" s="112" t="s">
        <v>4377</v>
      </c>
      <c r="D1653" s="247"/>
      <c r="E1653" s="40">
        <v>1.77</v>
      </c>
      <c r="F1653" s="40" t="s">
        <v>659</v>
      </c>
      <c r="G1653" s="166">
        <f t="shared" si="194"/>
        <v>67.260000000000005</v>
      </c>
      <c r="H1653" s="166">
        <f t="shared" si="195"/>
        <v>87.438000000000017</v>
      </c>
      <c r="I1653" s="256">
        <f t="shared" si="196"/>
        <v>0</v>
      </c>
    </row>
    <row r="1654" spans="1:9" ht="12" hidden="1" customHeight="1" outlineLevel="1" x14ac:dyDescent="0.2">
      <c r="A1654" s="50" t="s">
        <v>3577</v>
      </c>
      <c r="B1654" s="38" t="s">
        <v>2587</v>
      </c>
      <c r="C1654" s="112" t="s">
        <v>4378</v>
      </c>
      <c r="D1654" s="247"/>
      <c r="E1654" s="40">
        <v>1.95</v>
      </c>
      <c r="F1654" s="40" t="s">
        <v>659</v>
      </c>
      <c r="G1654" s="166">
        <f t="shared" si="194"/>
        <v>74.099999999999994</v>
      </c>
      <c r="H1654" s="166">
        <f t="shared" si="195"/>
        <v>96.33</v>
      </c>
      <c r="I1654" s="256">
        <f t="shared" si="196"/>
        <v>0</v>
      </c>
    </row>
    <row r="1655" spans="1:9" ht="12" hidden="1" customHeight="1" outlineLevel="1" x14ac:dyDescent="0.2">
      <c r="A1655" s="50" t="s">
        <v>3577</v>
      </c>
      <c r="B1655" s="38" t="s">
        <v>3866</v>
      </c>
      <c r="C1655" s="112" t="s">
        <v>3867</v>
      </c>
      <c r="D1655" s="247"/>
      <c r="E1655" s="40">
        <v>2.2000000000000002</v>
      </c>
      <c r="F1655" s="40" t="s">
        <v>659</v>
      </c>
      <c r="G1655" s="166">
        <f t="shared" si="194"/>
        <v>83.600000000000009</v>
      </c>
      <c r="H1655" s="166">
        <f t="shared" si="195"/>
        <v>108.68000000000002</v>
      </c>
      <c r="I1655" s="256">
        <f t="shared" si="196"/>
        <v>0</v>
      </c>
    </row>
    <row r="1656" spans="1:9" ht="12" hidden="1" customHeight="1" outlineLevel="1" x14ac:dyDescent="0.2">
      <c r="A1656" s="50" t="s">
        <v>3577</v>
      </c>
      <c r="B1656" s="38">
        <v>7292</v>
      </c>
      <c r="C1656" s="112" t="s">
        <v>3864</v>
      </c>
      <c r="D1656" s="247"/>
      <c r="E1656" s="40">
        <v>0.97</v>
      </c>
      <c r="F1656" s="40" t="s">
        <v>659</v>
      </c>
      <c r="G1656" s="166">
        <f t="shared" si="194"/>
        <v>36.86</v>
      </c>
      <c r="H1656" s="166">
        <f t="shared" si="195"/>
        <v>47.917999999999999</v>
      </c>
      <c r="I1656" s="256">
        <f t="shared" si="196"/>
        <v>0</v>
      </c>
    </row>
    <row r="1657" spans="1:9" ht="12" hidden="1" customHeight="1" outlineLevel="1" x14ac:dyDescent="0.2">
      <c r="A1657" s="50" t="s">
        <v>3577</v>
      </c>
      <c r="B1657" s="38">
        <v>7291</v>
      </c>
      <c r="C1657" s="112" t="s">
        <v>3865</v>
      </c>
      <c r="D1657" s="247"/>
      <c r="E1657" s="40">
        <v>1.46</v>
      </c>
      <c r="F1657" s="40" t="s">
        <v>659</v>
      </c>
      <c r="G1657" s="166">
        <f t="shared" si="194"/>
        <v>55.48</v>
      </c>
      <c r="H1657" s="166">
        <f t="shared" si="195"/>
        <v>72.123999999999995</v>
      </c>
      <c r="I1657" s="256">
        <f t="shared" si="196"/>
        <v>0</v>
      </c>
    </row>
    <row r="1658" spans="1:9" ht="12" hidden="1" customHeight="1" outlineLevel="1" x14ac:dyDescent="0.2">
      <c r="A1658" s="50" t="s">
        <v>3577</v>
      </c>
      <c r="B1658" s="38" t="s">
        <v>2588</v>
      </c>
      <c r="C1658" s="112" t="s">
        <v>4379</v>
      </c>
      <c r="D1658" s="247"/>
      <c r="E1658" s="40">
        <v>0.9</v>
      </c>
      <c r="F1658" s="40" t="s">
        <v>659</v>
      </c>
      <c r="G1658" s="166">
        <f t="shared" si="194"/>
        <v>34.200000000000003</v>
      </c>
      <c r="H1658" s="166">
        <f t="shared" si="195"/>
        <v>44.460000000000008</v>
      </c>
      <c r="I1658" s="256">
        <f t="shared" si="196"/>
        <v>0</v>
      </c>
    </row>
    <row r="1659" spans="1:9" ht="12" hidden="1" customHeight="1" outlineLevel="1" x14ac:dyDescent="0.2">
      <c r="A1659" s="50" t="s">
        <v>3583</v>
      </c>
      <c r="B1659" s="38" t="s">
        <v>2589</v>
      </c>
      <c r="C1659" s="112" t="s">
        <v>2554</v>
      </c>
      <c r="D1659" s="247"/>
      <c r="E1659" s="40">
        <v>0.9</v>
      </c>
      <c r="F1659" s="40" t="s">
        <v>659</v>
      </c>
      <c r="G1659" s="166">
        <f t="shared" si="194"/>
        <v>34.200000000000003</v>
      </c>
      <c r="H1659" s="166">
        <f t="shared" si="195"/>
        <v>44.460000000000008</v>
      </c>
      <c r="I1659" s="256">
        <f t="shared" si="196"/>
        <v>0</v>
      </c>
    </row>
    <row r="1660" spans="1:9" ht="12" hidden="1" customHeight="1" outlineLevel="1" x14ac:dyDescent="0.2">
      <c r="A1660" s="50" t="s">
        <v>3583</v>
      </c>
      <c r="B1660" s="38" t="s">
        <v>2590</v>
      </c>
      <c r="C1660" s="112" t="s">
        <v>2555</v>
      </c>
      <c r="D1660" s="247"/>
      <c r="E1660" s="40">
        <v>0.87</v>
      </c>
      <c r="F1660" s="40" t="s">
        <v>659</v>
      </c>
      <c r="G1660" s="166">
        <f t="shared" si="194"/>
        <v>33.06</v>
      </c>
      <c r="H1660" s="166">
        <f t="shared" si="195"/>
        <v>42.978000000000002</v>
      </c>
      <c r="I1660" s="256">
        <f t="shared" si="196"/>
        <v>0</v>
      </c>
    </row>
    <row r="1661" spans="1:9" ht="12" hidden="1" customHeight="1" outlineLevel="1" x14ac:dyDescent="0.2">
      <c r="A1661" s="50" t="s">
        <v>3583</v>
      </c>
      <c r="B1661" s="38" t="s">
        <v>2591</v>
      </c>
      <c r="C1661" s="112" t="s">
        <v>4380</v>
      </c>
      <c r="D1661" s="247"/>
      <c r="E1661" s="40">
        <v>0.93</v>
      </c>
      <c r="F1661" s="40" t="s">
        <v>659</v>
      </c>
      <c r="G1661" s="166">
        <f t="shared" si="194"/>
        <v>35.340000000000003</v>
      </c>
      <c r="H1661" s="166">
        <f t="shared" si="195"/>
        <v>45.942000000000007</v>
      </c>
      <c r="I1661" s="256">
        <f t="shared" si="196"/>
        <v>0</v>
      </c>
    </row>
    <row r="1662" spans="1:9" ht="12" hidden="1" customHeight="1" outlineLevel="1" x14ac:dyDescent="0.2">
      <c r="A1662" s="31" t="s">
        <v>3583</v>
      </c>
      <c r="B1662" s="38" t="s">
        <v>3883</v>
      </c>
      <c r="C1662" s="39" t="s">
        <v>4381</v>
      </c>
      <c r="D1662" s="219"/>
      <c r="E1662" s="40">
        <v>0.97</v>
      </c>
      <c r="F1662" s="40" t="s">
        <v>659</v>
      </c>
      <c r="G1662" s="166">
        <f t="shared" si="194"/>
        <v>36.86</v>
      </c>
      <c r="H1662" s="166">
        <f t="shared" si="195"/>
        <v>47.917999999999999</v>
      </c>
      <c r="I1662" s="256">
        <f t="shared" si="196"/>
        <v>0</v>
      </c>
    </row>
    <row r="1663" spans="1:9" ht="12" hidden="1" customHeight="1" outlineLevel="1" x14ac:dyDescent="0.2">
      <c r="A1663" s="50" t="s">
        <v>3583</v>
      </c>
      <c r="B1663" s="51" t="s">
        <v>3771</v>
      </c>
      <c r="C1663" s="112" t="s">
        <v>4382</v>
      </c>
      <c r="D1663" s="247"/>
      <c r="E1663" s="53">
        <v>1.2</v>
      </c>
      <c r="F1663" s="53" t="s">
        <v>659</v>
      </c>
      <c r="G1663" s="166">
        <f t="shared" si="194"/>
        <v>45.6</v>
      </c>
      <c r="H1663" s="166">
        <f t="shared" si="195"/>
        <v>59.28</v>
      </c>
      <c r="I1663" s="256">
        <f t="shared" si="196"/>
        <v>0</v>
      </c>
    </row>
    <row r="1664" spans="1:9" ht="12" hidden="1" customHeight="1" outlineLevel="1" x14ac:dyDescent="0.2">
      <c r="A1664" s="50" t="s">
        <v>3494</v>
      </c>
      <c r="B1664" s="38" t="s">
        <v>4016</v>
      </c>
      <c r="C1664" s="112" t="s">
        <v>4383</v>
      </c>
      <c r="D1664" s="247"/>
      <c r="E1664" s="40">
        <v>1.7</v>
      </c>
      <c r="F1664" s="40" t="s">
        <v>659</v>
      </c>
      <c r="G1664" s="166">
        <f t="shared" si="194"/>
        <v>64.599999999999994</v>
      </c>
      <c r="H1664" s="166">
        <f t="shared" si="195"/>
        <v>83.97999999999999</v>
      </c>
      <c r="I1664" s="256">
        <f t="shared" si="196"/>
        <v>0</v>
      </c>
    </row>
    <row r="1665" spans="1:9" ht="12" hidden="1" customHeight="1" outlineLevel="1" x14ac:dyDescent="0.2">
      <c r="A1665" s="50" t="s">
        <v>3494</v>
      </c>
      <c r="B1665" s="38" t="s">
        <v>4017</v>
      </c>
      <c r="C1665" s="112" t="s">
        <v>3890</v>
      </c>
      <c r="D1665" s="247"/>
      <c r="E1665" s="40">
        <v>1.43</v>
      </c>
      <c r="F1665" s="40" t="s">
        <v>659</v>
      </c>
      <c r="G1665" s="166">
        <f t="shared" si="194"/>
        <v>54.339999999999996</v>
      </c>
      <c r="H1665" s="166">
        <f t="shared" si="195"/>
        <v>70.641999999999996</v>
      </c>
      <c r="I1665" s="256">
        <f t="shared" si="196"/>
        <v>0</v>
      </c>
    </row>
    <row r="1666" spans="1:9" ht="12" hidden="1" customHeight="1" outlineLevel="1" x14ac:dyDescent="0.2">
      <c r="A1666" s="50" t="s">
        <v>3494</v>
      </c>
      <c r="B1666" s="38" t="s">
        <v>4018</v>
      </c>
      <c r="C1666" s="112" t="s">
        <v>4019</v>
      </c>
      <c r="D1666" s="247"/>
      <c r="E1666" s="53">
        <v>1.57</v>
      </c>
      <c r="F1666" s="40" t="s">
        <v>659</v>
      </c>
      <c r="G1666" s="166">
        <f t="shared" si="194"/>
        <v>59.660000000000004</v>
      </c>
      <c r="H1666" s="166">
        <f t="shared" si="195"/>
        <v>77.558000000000007</v>
      </c>
      <c r="I1666" s="256">
        <f t="shared" si="196"/>
        <v>0</v>
      </c>
    </row>
    <row r="1667" spans="1:9" ht="12" hidden="1" customHeight="1" outlineLevel="1" x14ac:dyDescent="0.2">
      <c r="A1667" s="50" t="s">
        <v>3494</v>
      </c>
      <c r="B1667" s="38" t="s">
        <v>4022</v>
      </c>
      <c r="C1667" s="112" t="s">
        <v>4010</v>
      </c>
      <c r="D1667" s="247"/>
      <c r="E1667" s="40">
        <v>2.4</v>
      </c>
      <c r="F1667" s="40" t="s">
        <v>659</v>
      </c>
      <c r="G1667" s="166">
        <f t="shared" si="194"/>
        <v>91.2</v>
      </c>
      <c r="H1667" s="166">
        <f t="shared" si="195"/>
        <v>118.56</v>
      </c>
      <c r="I1667" s="256">
        <f t="shared" si="196"/>
        <v>0</v>
      </c>
    </row>
    <row r="1668" spans="1:9" ht="12" hidden="1" customHeight="1" outlineLevel="1" x14ac:dyDescent="0.2">
      <c r="A1668" s="50" t="s">
        <v>3502</v>
      </c>
      <c r="B1668" s="38" t="s">
        <v>4021</v>
      </c>
      <c r="C1668" s="112" t="s">
        <v>4010</v>
      </c>
      <c r="D1668" s="247"/>
      <c r="E1668" s="40">
        <v>1.8</v>
      </c>
      <c r="F1668" s="40" t="s">
        <v>659</v>
      </c>
      <c r="G1668" s="166">
        <f t="shared" si="194"/>
        <v>68.400000000000006</v>
      </c>
      <c r="H1668" s="166">
        <f t="shared" si="195"/>
        <v>88.920000000000016</v>
      </c>
      <c r="I1668" s="256">
        <f t="shared" si="196"/>
        <v>0</v>
      </c>
    </row>
    <row r="1669" spans="1:9" ht="12" hidden="1" customHeight="1" outlineLevel="1" x14ac:dyDescent="0.2">
      <c r="A1669" s="50" t="s">
        <v>3502</v>
      </c>
      <c r="B1669" s="38" t="s">
        <v>4384</v>
      </c>
      <c r="C1669" s="112" t="s">
        <v>4385</v>
      </c>
      <c r="D1669" s="247"/>
      <c r="E1669" s="40">
        <v>1.87</v>
      </c>
      <c r="F1669" s="40" t="s">
        <v>659</v>
      </c>
      <c r="G1669" s="166">
        <f t="shared" si="194"/>
        <v>71.06</v>
      </c>
      <c r="H1669" s="166">
        <f t="shared" si="195"/>
        <v>92.378</v>
      </c>
      <c r="I1669" s="256">
        <f t="shared" si="196"/>
        <v>0</v>
      </c>
    </row>
    <row r="1670" spans="1:9" ht="12" hidden="1" customHeight="1" outlineLevel="1" x14ac:dyDescent="0.2">
      <c r="A1670" s="50" t="s">
        <v>3502</v>
      </c>
      <c r="B1670" s="38" t="s">
        <v>4386</v>
      </c>
      <c r="C1670" s="112" t="s">
        <v>4387</v>
      </c>
      <c r="D1670" s="247"/>
      <c r="E1670" s="40">
        <v>1.87</v>
      </c>
      <c r="F1670" s="40" t="s">
        <v>659</v>
      </c>
      <c r="G1670" s="166">
        <f t="shared" si="194"/>
        <v>71.06</v>
      </c>
      <c r="H1670" s="166">
        <f t="shared" si="195"/>
        <v>92.378</v>
      </c>
      <c r="I1670" s="256">
        <f t="shared" si="196"/>
        <v>0</v>
      </c>
    </row>
    <row r="1671" spans="1:9" ht="12" hidden="1" customHeight="1" outlineLevel="1" x14ac:dyDescent="0.2">
      <c r="A1671" s="50" t="s">
        <v>3502</v>
      </c>
      <c r="B1671" s="38" t="s">
        <v>4388</v>
      </c>
      <c r="C1671" s="112" t="s">
        <v>4389</v>
      </c>
      <c r="D1671" s="247"/>
      <c r="E1671" s="40">
        <v>2.2999999999999998</v>
      </c>
      <c r="F1671" s="40" t="s">
        <v>659</v>
      </c>
      <c r="G1671" s="166">
        <f t="shared" si="194"/>
        <v>87.399999999999991</v>
      </c>
      <c r="H1671" s="166">
        <f t="shared" si="195"/>
        <v>113.61999999999999</v>
      </c>
      <c r="I1671" s="256">
        <f t="shared" si="196"/>
        <v>0</v>
      </c>
    </row>
    <row r="1672" spans="1:9" ht="12" hidden="1" customHeight="1" outlineLevel="1" x14ac:dyDescent="0.2">
      <c r="A1672" s="50" t="s">
        <v>3512</v>
      </c>
      <c r="B1672" s="38" t="s">
        <v>3889</v>
      </c>
      <c r="C1672" s="112" t="s">
        <v>4383</v>
      </c>
      <c r="D1672" s="247"/>
      <c r="E1672" s="40">
        <v>1.2</v>
      </c>
      <c r="F1672" s="40" t="s">
        <v>659</v>
      </c>
      <c r="G1672" s="166">
        <f t="shared" si="194"/>
        <v>45.6</v>
      </c>
      <c r="H1672" s="166">
        <f t="shared" si="195"/>
        <v>59.28</v>
      </c>
      <c r="I1672" s="256">
        <f t="shared" si="196"/>
        <v>0</v>
      </c>
    </row>
    <row r="1673" spans="1:9" ht="12" hidden="1" customHeight="1" outlineLevel="1" x14ac:dyDescent="0.2">
      <c r="A1673" s="50" t="s">
        <v>3512</v>
      </c>
      <c r="B1673" s="38" t="s">
        <v>3889</v>
      </c>
      <c r="C1673" s="112" t="s">
        <v>4390</v>
      </c>
      <c r="D1673" s="247"/>
      <c r="E1673" s="40">
        <v>1.2</v>
      </c>
      <c r="F1673" s="40" t="s">
        <v>659</v>
      </c>
      <c r="G1673" s="166">
        <f t="shared" si="194"/>
        <v>45.6</v>
      </c>
      <c r="H1673" s="166">
        <f t="shared" si="195"/>
        <v>59.28</v>
      </c>
      <c r="I1673" s="256">
        <f t="shared" si="196"/>
        <v>0</v>
      </c>
    </row>
    <row r="1674" spans="1:9" ht="12" hidden="1" customHeight="1" outlineLevel="1" x14ac:dyDescent="0.2">
      <c r="A1674" s="50" t="s">
        <v>3512</v>
      </c>
      <c r="B1674" s="38" t="s">
        <v>3892</v>
      </c>
      <c r="C1674" s="112" t="s">
        <v>3890</v>
      </c>
      <c r="D1674" s="247"/>
      <c r="E1674" s="40">
        <v>1.45</v>
      </c>
      <c r="F1674" s="40" t="s">
        <v>659</v>
      </c>
      <c r="G1674" s="166">
        <f t="shared" si="194"/>
        <v>55.1</v>
      </c>
      <c r="H1674" s="166">
        <f t="shared" si="195"/>
        <v>71.63000000000001</v>
      </c>
      <c r="I1674" s="256">
        <f t="shared" si="196"/>
        <v>0</v>
      </c>
    </row>
    <row r="1675" spans="1:9" ht="12" hidden="1" customHeight="1" outlineLevel="1" x14ac:dyDescent="0.2">
      <c r="A1675" s="50" t="s">
        <v>3512</v>
      </c>
      <c r="B1675" s="38" t="s">
        <v>3574</v>
      </c>
      <c r="C1675" s="112" t="s">
        <v>4391</v>
      </c>
      <c r="D1675" s="247"/>
      <c r="E1675" s="40">
        <v>2.1</v>
      </c>
      <c r="F1675" s="40" t="s">
        <v>659</v>
      </c>
      <c r="G1675" s="166">
        <f t="shared" si="194"/>
        <v>79.8</v>
      </c>
      <c r="H1675" s="166">
        <f t="shared" si="195"/>
        <v>103.74</v>
      </c>
      <c r="I1675" s="256">
        <f t="shared" si="196"/>
        <v>0</v>
      </c>
    </row>
    <row r="1676" spans="1:9" ht="12" hidden="1" customHeight="1" outlineLevel="1" x14ac:dyDescent="0.2">
      <c r="A1676" s="50" t="s">
        <v>3512</v>
      </c>
      <c r="B1676" s="38" t="s">
        <v>3571</v>
      </c>
      <c r="C1676" s="112" t="s">
        <v>3890</v>
      </c>
      <c r="D1676" s="247"/>
      <c r="E1676" s="40">
        <v>1.9</v>
      </c>
      <c r="F1676" s="40" t="s">
        <v>659</v>
      </c>
      <c r="G1676" s="166">
        <f t="shared" si="194"/>
        <v>72.2</v>
      </c>
      <c r="H1676" s="166">
        <f t="shared" si="195"/>
        <v>93.860000000000014</v>
      </c>
      <c r="I1676" s="256">
        <f t="shared" si="196"/>
        <v>0</v>
      </c>
    </row>
    <row r="1677" spans="1:9" ht="12" hidden="1" customHeight="1" outlineLevel="1" x14ac:dyDescent="0.2">
      <c r="A1677" s="50" t="s">
        <v>3512</v>
      </c>
      <c r="B1677" s="38" t="s">
        <v>3573</v>
      </c>
      <c r="C1677" s="112" t="s">
        <v>3284</v>
      </c>
      <c r="D1677" s="247"/>
      <c r="E1677" s="40">
        <v>2.77</v>
      </c>
      <c r="F1677" s="40" t="s">
        <v>659</v>
      </c>
      <c r="G1677" s="166">
        <f t="shared" si="194"/>
        <v>105.26</v>
      </c>
      <c r="H1677" s="166">
        <f t="shared" si="195"/>
        <v>136.83800000000002</v>
      </c>
      <c r="I1677" s="256">
        <f t="shared" si="196"/>
        <v>0</v>
      </c>
    </row>
    <row r="1678" spans="1:9" ht="12" hidden="1" customHeight="1" outlineLevel="1" x14ac:dyDescent="0.2">
      <c r="A1678" s="50" t="s">
        <v>3519</v>
      </c>
      <c r="B1678" s="38">
        <v>55615</v>
      </c>
      <c r="C1678" s="112" t="s">
        <v>4392</v>
      </c>
      <c r="D1678" s="247"/>
      <c r="E1678" s="40">
        <v>1.9</v>
      </c>
      <c r="F1678" s="40" t="s">
        <v>659</v>
      </c>
      <c r="G1678" s="166">
        <f t="shared" si="194"/>
        <v>72.2</v>
      </c>
      <c r="H1678" s="166">
        <f t="shared" si="195"/>
        <v>93.860000000000014</v>
      </c>
      <c r="I1678" s="256">
        <f t="shared" si="196"/>
        <v>0</v>
      </c>
    </row>
    <row r="1679" spans="1:9" ht="12" hidden="1" customHeight="1" outlineLevel="1" x14ac:dyDescent="0.2">
      <c r="A1679" s="50" t="s">
        <v>3519</v>
      </c>
      <c r="B1679" s="38">
        <v>52606</v>
      </c>
      <c r="C1679" s="112" t="s">
        <v>4393</v>
      </c>
      <c r="D1679" s="247"/>
      <c r="E1679" s="40">
        <v>1.88</v>
      </c>
      <c r="F1679" s="40" t="s">
        <v>659</v>
      </c>
      <c r="G1679" s="166">
        <f t="shared" si="194"/>
        <v>71.44</v>
      </c>
      <c r="H1679" s="166">
        <f t="shared" si="195"/>
        <v>92.872</v>
      </c>
      <c r="I1679" s="256">
        <f t="shared" si="196"/>
        <v>0</v>
      </c>
    </row>
    <row r="1680" spans="1:9" ht="12" hidden="1" customHeight="1" outlineLevel="1" x14ac:dyDescent="0.2">
      <c r="A1680" s="50" t="s">
        <v>3519</v>
      </c>
      <c r="B1680" s="38">
        <v>50615</v>
      </c>
      <c r="C1680" s="112" t="s">
        <v>4394</v>
      </c>
      <c r="D1680" s="247"/>
      <c r="E1680" s="40">
        <v>1.9</v>
      </c>
      <c r="F1680" s="40" t="s">
        <v>659</v>
      </c>
      <c r="G1680" s="166">
        <f t="shared" si="194"/>
        <v>72.2</v>
      </c>
      <c r="H1680" s="166">
        <f t="shared" si="195"/>
        <v>93.860000000000014</v>
      </c>
      <c r="I1680" s="256">
        <f t="shared" si="196"/>
        <v>0</v>
      </c>
    </row>
    <row r="1681" spans="1:9" ht="12" hidden="1" customHeight="1" outlineLevel="1" x14ac:dyDescent="0.2">
      <c r="A1681" s="50" t="s">
        <v>3519</v>
      </c>
      <c r="B1681" s="38" t="s">
        <v>4015</v>
      </c>
      <c r="C1681" s="112" t="s">
        <v>4010</v>
      </c>
      <c r="D1681" s="247"/>
      <c r="E1681" s="40">
        <v>1.8</v>
      </c>
      <c r="F1681" s="40" t="s">
        <v>659</v>
      </c>
      <c r="G1681" s="166">
        <f t="shared" si="194"/>
        <v>68.400000000000006</v>
      </c>
      <c r="H1681" s="166">
        <f t="shared" si="195"/>
        <v>88.920000000000016</v>
      </c>
      <c r="I1681" s="256">
        <f t="shared" si="196"/>
        <v>0</v>
      </c>
    </row>
    <row r="1682" spans="1:9" ht="12" hidden="1" customHeight="1" outlineLevel="1" x14ac:dyDescent="0.2">
      <c r="A1682" s="50" t="s">
        <v>3519</v>
      </c>
      <c r="B1682" s="38" t="s">
        <v>4014</v>
      </c>
      <c r="C1682" s="112" t="s">
        <v>4010</v>
      </c>
      <c r="D1682" s="247"/>
      <c r="E1682" s="40">
        <v>1.9</v>
      </c>
      <c r="F1682" s="40" t="s">
        <v>659</v>
      </c>
      <c r="G1682" s="166">
        <f t="shared" si="194"/>
        <v>72.2</v>
      </c>
      <c r="H1682" s="166">
        <f t="shared" si="195"/>
        <v>93.860000000000014</v>
      </c>
      <c r="I1682" s="256">
        <f t="shared" si="196"/>
        <v>0</v>
      </c>
    </row>
    <row r="1683" spans="1:9" ht="12" hidden="1" customHeight="1" outlineLevel="1" x14ac:dyDescent="0.2">
      <c r="A1683" s="50" t="s">
        <v>3526</v>
      </c>
      <c r="B1683" s="38">
        <v>4616</v>
      </c>
      <c r="C1683" s="112" t="s">
        <v>3894</v>
      </c>
      <c r="D1683" s="247"/>
      <c r="E1683" s="40">
        <v>1.8</v>
      </c>
      <c r="F1683" s="40" t="s">
        <v>659</v>
      </c>
      <c r="G1683" s="166">
        <f t="shared" si="194"/>
        <v>68.400000000000006</v>
      </c>
      <c r="H1683" s="166">
        <f t="shared" si="195"/>
        <v>88.920000000000016</v>
      </c>
      <c r="I1683" s="256">
        <f t="shared" si="196"/>
        <v>0</v>
      </c>
    </row>
    <row r="1684" spans="1:9" ht="12" hidden="1" customHeight="1" outlineLevel="1" x14ac:dyDescent="0.2">
      <c r="A1684" s="50" t="s">
        <v>3526</v>
      </c>
      <c r="B1684" s="38">
        <v>4786</v>
      </c>
      <c r="C1684" s="112" t="s">
        <v>4011</v>
      </c>
      <c r="D1684" s="247"/>
      <c r="E1684" s="40">
        <v>1.95</v>
      </c>
      <c r="F1684" s="40" t="s">
        <v>659</v>
      </c>
      <c r="G1684" s="166">
        <f t="shared" si="194"/>
        <v>74.099999999999994</v>
      </c>
      <c r="H1684" s="166">
        <f t="shared" si="195"/>
        <v>96.33</v>
      </c>
      <c r="I1684" s="256">
        <f t="shared" si="196"/>
        <v>0</v>
      </c>
    </row>
    <row r="1685" spans="1:9" ht="12" hidden="1" customHeight="1" outlineLevel="1" x14ac:dyDescent="0.2">
      <c r="A1685" s="50" t="s">
        <v>3526</v>
      </c>
      <c r="B1685" s="38">
        <v>4959</v>
      </c>
      <c r="C1685" s="112" t="s">
        <v>4012</v>
      </c>
      <c r="D1685" s="247"/>
      <c r="E1685" s="40">
        <v>2.2000000000000002</v>
      </c>
      <c r="F1685" s="40" t="s">
        <v>659</v>
      </c>
      <c r="G1685" s="166">
        <f t="shared" si="194"/>
        <v>83.600000000000009</v>
      </c>
      <c r="H1685" s="166">
        <f t="shared" si="195"/>
        <v>108.68000000000002</v>
      </c>
      <c r="I1685" s="256">
        <f t="shared" si="196"/>
        <v>0</v>
      </c>
    </row>
    <row r="1686" spans="1:9" ht="12" hidden="1" customHeight="1" outlineLevel="1" x14ac:dyDescent="0.2">
      <c r="A1686" s="50" t="s">
        <v>3526</v>
      </c>
      <c r="B1686" s="38">
        <v>4979</v>
      </c>
      <c r="C1686" s="112" t="s">
        <v>4010</v>
      </c>
      <c r="D1686" s="247"/>
      <c r="E1686" s="40">
        <v>1.95</v>
      </c>
      <c r="F1686" s="40" t="s">
        <v>659</v>
      </c>
      <c r="G1686" s="166">
        <f t="shared" si="194"/>
        <v>74.099999999999994</v>
      </c>
      <c r="H1686" s="166">
        <f t="shared" si="195"/>
        <v>96.33</v>
      </c>
      <c r="I1686" s="256">
        <f t="shared" si="196"/>
        <v>0</v>
      </c>
    </row>
    <row r="1687" spans="1:9" ht="12" hidden="1" customHeight="1" outlineLevel="1" x14ac:dyDescent="0.2">
      <c r="A1687" s="50" t="s">
        <v>3526</v>
      </c>
      <c r="B1687" s="38">
        <v>7371</v>
      </c>
      <c r="C1687" s="112" t="s">
        <v>4010</v>
      </c>
      <c r="D1687" s="247"/>
      <c r="E1687" s="40">
        <v>2.9</v>
      </c>
      <c r="F1687" s="40" t="s">
        <v>659</v>
      </c>
      <c r="G1687" s="166">
        <f t="shared" si="194"/>
        <v>110.2</v>
      </c>
      <c r="H1687" s="166">
        <f t="shared" si="195"/>
        <v>143.26000000000002</v>
      </c>
      <c r="I1687" s="256">
        <f t="shared" si="196"/>
        <v>0</v>
      </c>
    </row>
    <row r="1688" spans="1:9" ht="12" hidden="1" customHeight="1" outlineLevel="1" x14ac:dyDescent="0.2">
      <c r="A1688" s="50" t="s">
        <v>3534</v>
      </c>
      <c r="B1688" s="38" t="s">
        <v>4395</v>
      </c>
      <c r="C1688" s="112" t="s">
        <v>4396</v>
      </c>
      <c r="D1688" s="247"/>
      <c r="E1688" s="40">
        <v>2.78</v>
      </c>
      <c r="F1688" s="40" t="s">
        <v>659</v>
      </c>
      <c r="G1688" s="166">
        <f t="shared" si="194"/>
        <v>105.63999999999999</v>
      </c>
      <c r="H1688" s="166">
        <f t="shared" si="195"/>
        <v>137.33199999999999</v>
      </c>
      <c r="I1688" s="256">
        <f t="shared" si="196"/>
        <v>0</v>
      </c>
    </row>
    <row r="1689" spans="1:9" ht="12" hidden="1" customHeight="1" outlineLevel="1" x14ac:dyDescent="0.2">
      <c r="A1689" s="50" t="s">
        <v>3534</v>
      </c>
      <c r="B1689" s="38" t="s">
        <v>4397</v>
      </c>
      <c r="C1689" s="112" t="s">
        <v>4398</v>
      </c>
      <c r="D1689" s="247"/>
      <c r="E1689" s="40">
        <v>2.2999999999999998</v>
      </c>
      <c r="F1689" s="40" t="s">
        <v>659</v>
      </c>
      <c r="G1689" s="166">
        <f t="shared" si="194"/>
        <v>87.399999999999991</v>
      </c>
      <c r="H1689" s="166">
        <f t="shared" si="195"/>
        <v>113.61999999999999</v>
      </c>
      <c r="I1689" s="256">
        <f t="shared" si="196"/>
        <v>0</v>
      </c>
    </row>
    <row r="1690" spans="1:9" ht="12" hidden="1" customHeight="1" outlineLevel="1" x14ac:dyDescent="0.2">
      <c r="A1690" s="50" t="s">
        <v>3534</v>
      </c>
      <c r="B1690" s="38" t="s">
        <v>4397</v>
      </c>
      <c r="C1690" s="112" t="s">
        <v>4399</v>
      </c>
      <c r="D1690" s="247"/>
      <c r="E1690" s="40">
        <v>3.62</v>
      </c>
      <c r="F1690" s="40" t="s">
        <v>659</v>
      </c>
      <c r="G1690" s="166">
        <f t="shared" si="194"/>
        <v>137.56</v>
      </c>
      <c r="H1690" s="166">
        <f t="shared" si="195"/>
        <v>178.828</v>
      </c>
      <c r="I1690" s="256">
        <f t="shared" si="196"/>
        <v>0</v>
      </c>
    </row>
    <row r="1691" spans="1:9" ht="12" hidden="1" customHeight="1" outlineLevel="1" x14ac:dyDescent="0.2">
      <c r="A1691" s="50" t="s">
        <v>3534</v>
      </c>
      <c r="B1691" s="38" t="s">
        <v>4400</v>
      </c>
      <c r="C1691" s="112" t="s">
        <v>4401</v>
      </c>
      <c r="D1691" s="247"/>
      <c r="E1691" s="40">
        <v>1.95</v>
      </c>
      <c r="F1691" s="40" t="s">
        <v>659</v>
      </c>
      <c r="G1691" s="166">
        <f t="shared" si="194"/>
        <v>74.099999999999994</v>
      </c>
      <c r="H1691" s="166">
        <f t="shared" si="195"/>
        <v>96.33</v>
      </c>
      <c r="I1691" s="256">
        <f t="shared" si="196"/>
        <v>0</v>
      </c>
    </row>
    <row r="1692" spans="1:9" ht="12" hidden="1" customHeight="1" outlineLevel="1" x14ac:dyDescent="0.2">
      <c r="A1692" s="50" t="s">
        <v>3541</v>
      </c>
      <c r="B1692" s="38" t="s">
        <v>3566</v>
      </c>
      <c r="C1692" s="112" t="s">
        <v>4019</v>
      </c>
      <c r="D1692" s="247"/>
      <c r="E1692" s="40">
        <v>2.2599999999999998</v>
      </c>
      <c r="F1692" s="40" t="s">
        <v>659</v>
      </c>
      <c r="G1692" s="166">
        <f t="shared" si="194"/>
        <v>85.88</v>
      </c>
      <c r="H1692" s="166">
        <f t="shared" si="195"/>
        <v>111.64399999999999</v>
      </c>
      <c r="I1692" s="256">
        <f t="shared" si="196"/>
        <v>0</v>
      </c>
    </row>
    <row r="1693" spans="1:9" ht="12" hidden="1" customHeight="1" outlineLevel="1" x14ac:dyDescent="0.2">
      <c r="A1693" s="50" t="s">
        <v>3541</v>
      </c>
      <c r="B1693" s="38" t="s">
        <v>3570</v>
      </c>
      <c r="C1693" s="112" t="s">
        <v>4019</v>
      </c>
      <c r="D1693" s="247"/>
      <c r="E1693" s="40">
        <v>1.68</v>
      </c>
      <c r="F1693" s="40" t="s">
        <v>659</v>
      </c>
      <c r="G1693" s="166">
        <f t="shared" si="194"/>
        <v>63.839999999999996</v>
      </c>
      <c r="H1693" s="166">
        <f t="shared" si="195"/>
        <v>82.992000000000004</v>
      </c>
      <c r="I1693" s="256">
        <f t="shared" si="196"/>
        <v>0</v>
      </c>
    </row>
    <row r="1694" spans="1:9" ht="12" hidden="1" customHeight="1" outlineLevel="1" x14ac:dyDescent="0.2">
      <c r="A1694" s="50" t="s">
        <v>3541</v>
      </c>
      <c r="B1694" s="38" t="s">
        <v>3567</v>
      </c>
      <c r="C1694" s="112" t="s">
        <v>3890</v>
      </c>
      <c r="D1694" s="247"/>
      <c r="E1694" s="40">
        <v>1.89</v>
      </c>
      <c r="F1694" s="40" t="s">
        <v>659</v>
      </c>
      <c r="G1694" s="166">
        <f t="shared" si="194"/>
        <v>71.819999999999993</v>
      </c>
      <c r="H1694" s="166">
        <f t="shared" si="195"/>
        <v>93.366</v>
      </c>
      <c r="I1694" s="256">
        <f t="shared" si="196"/>
        <v>0</v>
      </c>
    </row>
    <row r="1695" spans="1:9" ht="12" hidden="1" customHeight="1" outlineLevel="1" x14ac:dyDescent="0.2">
      <c r="A1695" s="50" t="s">
        <v>3541</v>
      </c>
      <c r="B1695" s="38" t="s">
        <v>3285</v>
      </c>
      <c r="C1695" s="112" t="s">
        <v>3286</v>
      </c>
      <c r="D1695" s="247"/>
      <c r="E1695" s="40">
        <v>1.98</v>
      </c>
      <c r="F1695" s="40" t="s">
        <v>659</v>
      </c>
      <c r="G1695" s="166">
        <f t="shared" si="194"/>
        <v>75.239999999999995</v>
      </c>
      <c r="H1695" s="166">
        <f t="shared" si="195"/>
        <v>97.811999999999998</v>
      </c>
      <c r="I1695" s="256">
        <f t="shared" si="196"/>
        <v>0</v>
      </c>
    </row>
    <row r="1696" spans="1:9" ht="12" hidden="1" customHeight="1" outlineLevel="1" x14ac:dyDescent="0.2">
      <c r="A1696" s="50" t="s">
        <v>3541</v>
      </c>
      <c r="B1696" s="38" t="s">
        <v>3287</v>
      </c>
      <c r="C1696" s="112" t="s">
        <v>3288</v>
      </c>
      <c r="D1696" s="247"/>
      <c r="E1696" s="40">
        <v>3.52</v>
      </c>
      <c r="F1696" s="40" t="s">
        <v>659</v>
      </c>
      <c r="G1696" s="166">
        <f t="shared" si="194"/>
        <v>133.76</v>
      </c>
      <c r="H1696" s="166">
        <f t="shared" si="195"/>
        <v>173.88800000000001</v>
      </c>
      <c r="I1696" s="256">
        <f t="shared" si="196"/>
        <v>0</v>
      </c>
    </row>
    <row r="1697" spans="1:9" ht="12" hidden="1" customHeight="1" outlineLevel="1" x14ac:dyDescent="0.2">
      <c r="A1697" s="50" t="s">
        <v>4066</v>
      </c>
      <c r="B1697" s="38" t="s">
        <v>4402</v>
      </c>
      <c r="C1697" s="112" t="s">
        <v>4403</v>
      </c>
      <c r="D1697" s="247"/>
      <c r="E1697" s="40">
        <v>3.65</v>
      </c>
      <c r="F1697" s="40" t="s">
        <v>659</v>
      </c>
      <c r="G1697" s="166">
        <f t="shared" si="194"/>
        <v>138.69999999999999</v>
      </c>
      <c r="H1697" s="166">
        <f t="shared" si="195"/>
        <v>180.31</v>
      </c>
      <c r="I1697" s="256">
        <f t="shared" si="196"/>
        <v>0</v>
      </c>
    </row>
    <row r="1698" spans="1:9" ht="12" hidden="1" customHeight="1" outlineLevel="1" x14ac:dyDescent="0.2">
      <c r="A1698" s="50" t="s">
        <v>4066</v>
      </c>
      <c r="B1698" s="38" t="s">
        <v>4386</v>
      </c>
      <c r="C1698" s="112" t="s">
        <v>4404</v>
      </c>
      <c r="D1698" s="247"/>
      <c r="E1698" s="40">
        <v>2.95</v>
      </c>
      <c r="F1698" s="40" t="s">
        <v>659</v>
      </c>
      <c r="G1698" s="166">
        <f t="shared" si="194"/>
        <v>112.10000000000001</v>
      </c>
      <c r="H1698" s="166">
        <f t="shared" si="195"/>
        <v>145.73000000000002</v>
      </c>
      <c r="I1698" s="256">
        <f t="shared" si="196"/>
        <v>0</v>
      </c>
    </row>
    <row r="1699" spans="1:9" ht="12" hidden="1" customHeight="1" outlineLevel="1" x14ac:dyDescent="0.2">
      <c r="A1699" s="50" t="s">
        <v>4066</v>
      </c>
      <c r="B1699" s="38" t="s">
        <v>4405</v>
      </c>
      <c r="C1699" s="112" t="s">
        <v>4406</v>
      </c>
      <c r="D1699" s="247"/>
      <c r="E1699" s="40">
        <v>3.94</v>
      </c>
      <c r="F1699" s="40" t="s">
        <v>659</v>
      </c>
      <c r="G1699" s="166">
        <f t="shared" si="194"/>
        <v>149.72</v>
      </c>
      <c r="H1699" s="166">
        <f t="shared" si="195"/>
        <v>194.636</v>
      </c>
      <c r="I1699" s="256">
        <f t="shared" si="196"/>
        <v>0</v>
      </c>
    </row>
    <row r="1700" spans="1:9" ht="12" hidden="1" customHeight="1" outlineLevel="1" x14ac:dyDescent="0.2">
      <c r="A1700" s="50" t="s">
        <v>4066</v>
      </c>
      <c r="B1700" s="38" t="s">
        <v>4407</v>
      </c>
      <c r="C1700" s="112" t="s">
        <v>4408</v>
      </c>
      <c r="D1700" s="247"/>
      <c r="E1700" s="40">
        <v>3.8</v>
      </c>
      <c r="F1700" s="40" t="s">
        <v>659</v>
      </c>
      <c r="G1700" s="166">
        <f t="shared" si="194"/>
        <v>144.4</v>
      </c>
      <c r="H1700" s="166">
        <f t="shared" si="195"/>
        <v>187.72000000000003</v>
      </c>
      <c r="I1700" s="256">
        <f t="shared" si="196"/>
        <v>0</v>
      </c>
    </row>
    <row r="1701" spans="1:9" ht="12" hidden="1" customHeight="1" outlineLevel="1" x14ac:dyDescent="0.2">
      <c r="A1701" s="50" t="s">
        <v>3299</v>
      </c>
      <c r="B1701" s="38">
        <v>972</v>
      </c>
      <c r="C1701" s="112" t="s">
        <v>3576</v>
      </c>
      <c r="D1701" s="247"/>
      <c r="E1701" s="40">
        <v>2.1800000000000002</v>
      </c>
      <c r="F1701" s="40" t="s">
        <v>659</v>
      </c>
      <c r="G1701" s="166">
        <f t="shared" si="194"/>
        <v>82.84</v>
      </c>
      <c r="H1701" s="166">
        <f t="shared" si="195"/>
        <v>107.69200000000001</v>
      </c>
      <c r="I1701" s="256">
        <f t="shared" si="196"/>
        <v>0</v>
      </c>
    </row>
    <row r="1702" spans="1:9" ht="12" hidden="1" customHeight="1" outlineLevel="1" x14ac:dyDescent="0.2">
      <c r="A1702" s="50" t="s">
        <v>3299</v>
      </c>
      <c r="B1702" s="38" t="s">
        <v>3575</v>
      </c>
      <c r="C1702" s="112" t="s">
        <v>4409</v>
      </c>
      <c r="D1702" s="247"/>
      <c r="E1702" s="40">
        <v>2.4500000000000002</v>
      </c>
      <c r="F1702" s="40" t="s">
        <v>659</v>
      </c>
      <c r="G1702" s="166">
        <f t="shared" si="194"/>
        <v>93.100000000000009</v>
      </c>
      <c r="H1702" s="166">
        <f t="shared" si="195"/>
        <v>121.03000000000002</v>
      </c>
      <c r="I1702" s="256">
        <f t="shared" si="196"/>
        <v>0</v>
      </c>
    </row>
    <row r="1703" spans="1:9" ht="12" hidden="1" customHeight="1" outlineLevel="1" x14ac:dyDescent="0.2">
      <c r="A1703" s="50" t="s">
        <v>3299</v>
      </c>
      <c r="B1703" s="38" t="s">
        <v>3580</v>
      </c>
      <c r="C1703" s="112" t="s">
        <v>3581</v>
      </c>
      <c r="D1703" s="247"/>
      <c r="E1703" s="40">
        <v>2.63</v>
      </c>
      <c r="F1703" s="40" t="s">
        <v>659</v>
      </c>
      <c r="G1703" s="166">
        <f t="shared" si="194"/>
        <v>99.94</v>
      </c>
      <c r="H1703" s="166">
        <f t="shared" si="195"/>
        <v>129.922</v>
      </c>
      <c r="I1703" s="256">
        <f t="shared" si="196"/>
        <v>0</v>
      </c>
    </row>
    <row r="1704" spans="1:9" ht="12" hidden="1" customHeight="1" outlineLevel="1" x14ac:dyDescent="0.2">
      <c r="A1704" s="50" t="s">
        <v>3299</v>
      </c>
      <c r="B1704" s="38">
        <v>834</v>
      </c>
      <c r="C1704" s="112" t="s">
        <v>3582</v>
      </c>
      <c r="D1704" s="247"/>
      <c r="E1704" s="40">
        <v>1.9</v>
      </c>
      <c r="F1704" s="40" t="s">
        <v>659</v>
      </c>
      <c r="G1704" s="166">
        <f t="shared" si="194"/>
        <v>72.2</v>
      </c>
      <c r="H1704" s="166">
        <f t="shared" si="195"/>
        <v>93.860000000000014</v>
      </c>
      <c r="I1704" s="256">
        <f t="shared" si="196"/>
        <v>0</v>
      </c>
    </row>
    <row r="1705" spans="1:9" ht="12" hidden="1" customHeight="1" outlineLevel="1" x14ac:dyDescent="0.2">
      <c r="A1705" s="50" t="s">
        <v>3299</v>
      </c>
      <c r="B1705" s="38" t="s">
        <v>4410</v>
      </c>
      <c r="C1705" s="112" t="s">
        <v>4411</v>
      </c>
      <c r="D1705" s="247"/>
      <c r="E1705" s="40">
        <v>2.98</v>
      </c>
      <c r="F1705" s="40" t="s">
        <v>659</v>
      </c>
      <c r="G1705" s="166">
        <f t="shared" si="194"/>
        <v>113.24</v>
      </c>
      <c r="H1705" s="166">
        <f t="shared" si="195"/>
        <v>147.21199999999999</v>
      </c>
      <c r="I1705" s="256">
        <f t="shared" si="196"/>
        <v>0</v>
      </c>
    </row>
    <row r="1706" spans="1:9" ht="12" hidden="1" customHeight="1" outlineLevel="1" x14ac:dyDescent="0.2">
      <c r="A1706" s="50" t="s">
        <v>3300</v>
      </c>
      <c r="B1706" s="38" t="s">
        <v>4412</v>
      </c>
      <c r="C1706" s="112" t="s">
        <v>3578</v>
      </c>
      <c r="D1706" s="247"/>
      <c r="E1706" s="40">
        <v>3.2</v>
      </c>
      <c r="F1706" s="40" t="s">
        <v>659</v>
      </c>
      <c r="G1706" s="166">
        <f t="shared" si="194"/>
        <v>121.60000000000001</v>
      </c>
      <c r="H1706" s="166">
        <f t="shared" si="195"/>
        <v>158.08000000000001</v>
      </c>
      <c r="I1706" s="256">
        <f t="shared" si="196"/>
        <v>0</v>
      </c>
    </row>
    <row r="1707" spans="1:9" ht="12" hidden="1" customHeight="1" outlineLevel="1" x14ac:dyDescent="0.2">
      <c r="A1707" s="50" t="s">
        <v>3300</v>
      </c>
      <c r="B1707" s="38" t="s">
        <v>3579</v>
      </c>
      <c r="C1707" s="112" t="s">
        <v>3578</v>
      </c>
      <c r="D1707" s="247"/>
      <c r="E1707" s="40">
        <v>1.8</v>
      </c>
      <c r="F1707" s="40" t="s">
        <v>659</v>
      </c>
      <c r="G1707" s="166">
        <f t="shared" si="194"/>
        <v>68.400000000000006</v>
      </c>
      <c r="H1707" s="166">
        <f t="shared" si="195"/>
        <v>88.920000000000016</v>
      </c>
      <c r="I1707" s="256">
        <f t="shared" si="196"/>
        <v>0</v>
      </c>
    </row>
    <row r="1708" spans="1:9" ht="12" hidden="1" customHeight="1" outlineLevel="1" x14ac:dyDescent="0.2">
      <c r="A1708" s="50" t="s">
        <v>3300</v>
      </c>
      <c r="B1708" s="38">
        <v>9770</v>
      </c>
      <c r="C1708" s="112" t="s">
        <v>3582</v>
      </c>
      <c r="D1708" s="247"/>
      <c r="E1708" s="40">
        <v>3.98</v>
      </c>
      <c r="F1708" s="40" t="s">
        <v>659</v>
      </c>
      <c r="G1708" s="166">
        <f t="shared" si="194"/>
        <v>151.24</v>
      </c>
      <c r="H1708" s="166">
        <f t="shared" si="195"/>
        <v>196.61200000000002</v>
      </c>
      <c r="I1708" s="256">
        <f t="shared" si="196"/>
        <v>0</v>
      </c>
    </row>
    <row r="1709" spans="1:9" ht="12" hidden="1" customHeight="1" outlineLevel="1" x14ac:dyDescent="0.2">
      <c r="A1709" s="50" t="s">
        <v>3300</v>
      </c>
      <c r="B1709" s="38" t="s">
        <v>3289</v>
      </c>
      <c r="C1709" s="112" t="s">
        <v>4392</v>
      </c>
      <c r="D1709" s="247"/>
      <c r="E1709" s="40">
        <v>3.08</v>
      </c>
      <c r="F1709" s="40" t="s">
        <v>659</v>
      </c>
      <c r="G1709" s="166">
        <f t="shared" ref="G1709:G1772" si="197">E1709*$G$1</f>
        <v>117.04</v>
      </c>
      <c r="H1709" s="166">
        <f t="shared" ref="H1709:H1772" si="198">G1709*($H$1+1)</f>
        <v>152.15200000000002</v>
      </c>
      <c r="I1709" s="256">
        <f t="shared" si="196"/>
        <v>0</v>
      </c>
    </row>
    <row r="1710" spans="1:9" ht="12" hidden="1" customHeight="1" outlineLevel="1" x14ac:dyDescent="0.2">
      <c r="A1710" s="50" t="s">
        <v>3300</v>
      </c>
      <c r="B1710" s="38" t="s">
        <v>4413</v>
      </c>
      <c r="C1710" s="112" t="s">
        <v>4414</v>
      </c>
      <c r="D1710" s="247"/>
      <c r="E1710" s="40">
        <v>3.95</v>
      </c>
      <c r="F1710" s="40" t="s">
        <v>659</v>
      </c>
      <c r="G1710" s="166">
        <f t="shared" si="197"/>
        <v>150.1</v>
      </c>
      <c r="H1710" s="166">
        <f t="shared" si="198"/>
        <v>195.13</v>
      </c>
      <c r="I1710" s="256">
        <f t="shared" si="196"/>
        <v>0</v>
      </c>
    </row>
    <row r="1711" spans="1:9" ht="12" hidden="1" customHeight="1" outlineLevel="1" x14ac:dyDescent="0.2">
      <c r="A1711" s="50" t="s">
        <v>3303</v>
      </c>
      <c r="B1711" s="38" t="s">
        <v>3290</v>
      </c>
      <c r="C1711" s="112" t="s">
        <v>4415</v>
      </c>
      <c r="D1711" s="247"/>
      <c r="E1711" s="40">
        <v>2.54</v>
      </c>
      <c r="F1711" s="40" t="s">
        <v>659</v>
      </c>
      <c r="G1711" s="166">
        <f t="shared" si="197"/>
        <v>96.52</v>
      </c>
      <c r="H1711" s="166">
        <f t="shared" si="198"/>
        <v>125.476</v>
      </c>
      <c r="I1711" s="256">
        <f t="shared" ref="I1711:I1774" si="199">D1711*H1711</f>
        <v>0</v>
      </c>
    </row>
    <row r="1712" spans="1:9" ht="12" hidden="1" customHeight="1" outlineLevel="1" x14ac:dyDescent="0.2">
      <c r="A1712" s="50" t="s">
        <v>3303</v>
      </c>
      <c r="B1712" s="38" t="s">
        <v>4416</v>
      </c>
      <c r="C1712" s="112" t="s">
        <v>4417</v>
      </c>
      <c r="D1712" s="247"/>
      <c r="E1712" s="40">
        <v>3.98</v>
      </c>
      <c r="F1712" s="40" t="s">
        <v>659</v>
      </c>
      <c r="G1712" s="166">
        <f t="shared" si="197"/>
        <v>151.24</v>
      </c>
      <c r="H1712" s="166">
        <f t="shared" si="198"/>
        <v>196.61200000000002</v>
      </c>
      <c r="I1712" s="256">
        <f t="shared" si="199"/>
        <v>0</v>
      </c>
    </row>
    <row r="1713" spans="1:9" ht="12" hidden="1" customHeight="1" outlineLevel="1" x14ac:dyDescent="0.2">
      <c r="A1713" s="50" t="s">
        <v>3303</v>
      </c>
      <c r="B1713" s="38" t="s">
        <v>4418</v>
      </c>
      <c r="C1713" s="112" t="s">
        <v>4419</v>
      </c>
      <c r="D1713" s="247"/>
      <c r="E1713" s="40">
        <v>2.35</v>
      </c>
      <c r="F1713" s="40" t="s">
        <v>659</v>
      </c>
      <c r="G1713" s="166">
        <f t="shared" si="197"/>
        <v>89.3</v>
      </c>
      <c r="H1713" s="166">
        <f t="shared" si="198"/>
        <v>116.09</v>
      </c>
      <c r="I1713" s="256">
        <f t="shared" si="199"/>
        <v>0</v>
      </c>
    </row>
    <row r="1714" spans="1:9" ht="12" hidden="1" customHeight="1" outlineLevel="1" x14ac:dyDescent="0.2">
      <c r="A1714" s="50" t="s">
        <v>3303</v>
      </c>
      <c r="B1714" s="38" t="s">
        <v>4420</v>
      </c>
      <c r="C1714" s="112" t="s">
        <v>4421</v>
      </c>
      <c r="D1714" s="247"/>
      <c r="E1714" s="40">
        <v>1.55</v>
      </c>
      <c r="F1714" s="40" t="s">
        <v>659</v>
      </c>
      <c r="G1714" s="166">
        <f t="shared" si="197"/>
        <v>58.9</v>
      </c>
      <c r="H1714" s="166">
        <f t="shared" si="198"/>
        <v>76.570000000000007</v>
      </c>
      <c r="I1714" s="256">
        <f t="shared" si="199"/>
        <v>0</v>
      </c>
    </row>
    <row r="1715" spans="1:9" ht="12" hidden="1" customHeight="1" outlineLevel="1" x14ac:dyDescent="0.2">
      <c r="A1715" s="50" t="s">
        <v>3303</v>
      </c>
      <c r="B1715" s="38" t="s">
        <v>4422</v>
      </c>
      <c r="C1715" s="112" t="s">
        <v>4421</v>
      </c>
      <c r="D1715" s="247"/>
      <c r="E1715" s="40">
        <v>1.55</v>
      </c>
      <c r="F1715" s="40" t="s">
        <v>659</v>
      </c>
      <c r="G1715" s="166">
        <f t="shared" si="197"/>
        <v>58.9</v>
      </c>
      <c r="H1715" s="166">
        <f t="shared" si="198"/>
        <v>76.570000000000007</v>
      </c>
      <c r="I1715" s="256">
        <f t="shared" si="199"/>
        <v>0</v>
      </c>
    </row>
    <row r="1716" spans="1:9" ht="12" hidden="1" customHeight="1" outlineLevel="1" x14ac:dyDescent="0.2">
      <c r="A1716" s="50" t="s">
        <v>3306</v>
      </c>
      <c r="B1716" s="38" t="s">
        <v>3560</v>
      </c>
      <c r="C1716" s="112" t="s">
        <v>3561</v>
      </c>
      <c r="D1716" s="247"/>
      <c r="E1716" s="40">
        <v>2.2000000000000002</v>
      </c>
      <c r="F1716" s="40" t="s">
        <v>659</v>
      </c>
      <c r="G1716" s="166">
        <f t="shared" si="197"/>
        <v>83.600000000000009</v>
      </c>
      <c r="H1716" s="166">
        <f t="shared" si="198"/>
        <v>108.68000000000002</v>
      </c>
      <c r="I1716" s="256">
        <f t="shared" si="199"/>
        <v>0</v>
      </c>
    </row>
    <row r="1717" spans="1:9" ht="12" hidden="1" customHeight="1" outlineLevel="1" x14ac:dyDescent="0.2">
      <c r="A1717" s="50" t="s">
        <v>3306</v>
      </c>
      <c r="B1717" s="38" t="s">
        <v>3562</v>
      </c>
      <c r="C1717" s="112" t="s">
        <v>3563</v>
      </c>
      <c r="D1717" s="247"/>
      <c r="E1717" s="40">
        <v>1.6</v>
      </c>
      <c r="F1717" s="40" t="s">
        <v>659</v>
      </c>
      <c r="G1717" s="166">
        <f t="shared" si="197"/>
        <v>60.800000000000004</v>
      </c>
      <c r="H1717" s="166">
        <f t="shared" si="198"/>
        <v>79.040000000000006</v>
      </c>
      <c r="I1717" s="256">
        <f t="shared" si="199"/>
        <v>0</v>
      </c>
    </row>
    <row r="1718" spans="1:9" ht="12" hidden="1" customHeight="1" outlineLevel="1" x14ac:dyDescent="0.2">
      <c r="A1718" s="50" t="s">
        <v>3306</v>
      </c>
      <c r="B1718" s="38" t="s">
        <v>3564</v>
      </c>
      <c r="C1718" s="112" t="s">
        <v>3891</v>
      </c>
      <c r="D1718" s="247"/>
      <c r="E1718" s="40">
        <v>1.8</v>
      </c>
      <c r="F1718" s="40" t="s">
        <v>659</v>
      </c>
      <c r="G1718" s="166">
        <f t="shared" si="197"/>
        <v>68.400000000000006</v>
      </c>
      <c r="H1718" s="166">
        <f t="shared" si="198"/>
        <v>88.920000000000016</v>
      </c>
      <c r="I1718" s="256">
        <f t="shared" si="199"/>
        <v>0</v>
      </c>
    </row>
    <row r="1719" spans="1:9" ht="12" hidden="1" customHeight="1" outlineLevel="1" x14ac:dyDescent="0.2">
      <c r="A1719" s="50" t="s">
        <v>3306</v>
      </c>
      <c r="B1719" s="38" t="s">
        <v>3291</v>
      </c>
      <c r="C1719" s="112" t="s">
        <v>3292</v>
      </c>
      <c r="D1719" s="247"/>
      <c r="E1719" s="40">
        <v>1.29</v>
      </c>
      <c r="F1719" s="40" t="s">
        <v>659</v>
      </c>
      <c r="G1719" s="166">
        <f t="shared" si="197"/>
        <v>49.02</v>
      </c>
      <c r="H1719" s="166">
        <f t="shared" si="198"/>
        <v>63.726000000000006</v>
      </c>
      <c r="I1719" s="256">
        <f t="shared" si="199"/>
        <v>0</v>
      </c>
    </row>
    <row r="1720" spans="1:9" ht="12" hidden="1" customHeight="1" outlineLevel="1" x14ac:dyDescent="0.2">
      <c r="A1720" s="50" t="s">
        <v>3306</v>
      </c>
      <c r="B1720" s="38" t="s">
        <v>3293</v>
      </c>
      <c r="C1720" s="112" t="s">
        <v>3294</v>
      </c>
      <c r="D1720" s="247"/>
      <c r="E1720" s="40">
        <v>1.02</v>
      </c>
      <c r="F1720" s="40" t="s">
        <v>659</v>
      </c>
      <c r="G1720" s="166">
        <f t="shared" si="197"/>
        <v>38.76</v>
      </c>
      <c r="H1720" s="166">
        <f t="shared" si="198"/>
        <v>50.387999999999998</v>
      </c>
      <c r="I1720" s="256">
        <f t="shared" si="199"/>
        <v>0</v>
      </c>
    </row>
    <row r="1721" spans="1:9" ht="12" hidden="1" customHeight="1" outlineLevel="1" x14ac:dyDescent="0.2">
      <c r="A1721" s="50" t="s">
        <v>3307</v>
      </c>
      <c r="B1721" s="38" t="s">
        <v>3295</v>
      </c>
      <c r="C1721" s="112" t="s">
        <v>4423</v>
      </c>
      <c r="D1721" s="247"/>
      <c r="E1721" s="40">
        <v>1.7</v>
      </c>
      <c r="F1721" s="40" t="s">
        <v>659</v>
      </c>
      <c r="G1721" s="166">
        <f t="shared" si="197"/>
        <v>64.599999999999994</v>
      </c>
      <c r="H1721" s="166">
        <f t="shared" si="198"/>
        <v>83.97999999999999</v>
      </c>
      <c r="I1721" s="256">
        <f t="shared" si="199"/>
        <v>0</v>
      </c>
    </row>
    <row r="1722" spans="1:9" ht="12" hidden="1" customHeight="1" outlineLevel="1" x14ac:dyDescent="0.2">
      <c r="A1722" s="50" t="s">
        <v>3307</v>
      </c>
      <c r="B1722" s="38" t="s">
        <v>3495</v>
      </c>
      <c r="C1722" s="112" t="s">
        <v>3296</v>
      </c>
      <c r="D1722" s="247"/>
      <c r="E1722" s="40">
        <v>1.36</v>
      </c>
      <c r="F1722" s="40" t="s">
        <v>659</v>
      </c>
      <c r="G1722" s="166">
        <f t="shared" si="197"/>
        <v>51.680000000000007</v>
      </c>
      <c r="H1722" s="166">
        <f t="shared" si="198"/>
        <v>67.184000000000012</v>
      </c>
      <c r="I1722" s="256">
        <f t="shared" si="199"/>
        <v>0</v>
      </c>
    </row>
    <row r="1723" spans="1:9" ht="12" hidden="1" customHeight="1" outlineLevel="1" x14ac:dyDescent="0.2">
      <c r="A1723" s="50" t="s">
        <v>3307</v>
      </c>
      <c r="B1723" s="38" t="s">
        <v>3495</v>
      </c>
      <c r="C1723" s="112" t="s">
        <v>3297</v>
      </c>
      <c r="D1723" s="247"/>
      <c r="E1723" s="40">
        <v>1.7</v>
      </c>
      <c r="F1723" s="40" t="s">
        <v>659</v>
      </c>
      <c r="G1723" s="166">
        <f t="shared" si="197"/>
        <v>64.599999999999994</v>
      </c>
      <c r="H1723" s="166">
        <f t="shared" si="198"/>
        <v>83.97999999999999</v>
      </c>
      <c r="I1723" s="256">
        <f t="shared" si="199"/>
        <v>0</v>
      </c>
    </row>
    <row r="1724" spans="1:9" ht="12" hidden="1" customHeight="1" outlineLevel="1" x14ac:dyDescent="0.2">
      <c r="A1724" s="50" t="s">
        <v>3307</v>
      </c>
      <c r="B1724" s="38" t="s">
        <v>4424</v>
      </c>
      <c r="C1724" s="112" t="s">
        <v>4425</v>
      </c>
      <c r="D1724" s="247"/>
      <c r="E1724" s="40">
        <v>1.6</v>
      </c>
      <c r="F1724" s="40" t="s">
        <v>659</v>
      </c>
      <c r="G1724" s="166">
        <f t="shared" si="197"/>
        <v>60.800000000000004</v>
      </c>
      <c r="H1724" s="166">
        <f t="shared" si="198"/>
        <v>79.040000000000006</v>
      </c>
      <c r="I1724" s="256">
        <f t="shared" si="199"/>
        <v>0</v>
      </c>
    </row>
    <row r="1725" spans="1:9" ht="12" hidden="1" customHeight="1" outlineLevel="1" x14ac:dyDescent="0.2">
      <c r="A1725" s="50" t="s">
        <v>3307</v>
      </c>
      <c r="B1725" s="38" t="s">
        <v>3518</v>
      </c>
      <c r="C1725" s="112" t="s">
        <v>4426</v>
      </c>
      <c r="D1725" s="247"/>
      <c r="E1725" s="40">
        <v>0.63</v>
      </c>
      <c r="F1725" s="40" t="s">
        <v>659</v>
      </c>
      <c r="G1725" s="166">
        <f t="shared" si="197"/>
        <v>23.94</v>
      </c>
      <c r="H1725" s="166">
        <f t="shared" si="198"/>
        <v>31.122000000000003</v>
      </c>
      <c r="I1725" s="256">
        <f t="shared" si="199"/>
        <v>0</v>
      </c>
    </row>
    <row r="1726" spans="1:9" ht="12" hidden="1" customHeight="1" outlineLevel="1" x14ac:dyDescent="0.2">
      <c r="A1726" s="50" t="s">
        <v>3307</v>
      </c>
      <c r="B1726" s="38" t="s">
        <v>3539</v>
      </c>
      <c r="C1726" s="112" t="s">
        <v>3540</v>
      </c>
      <c r="D1726" s="247"/>
      <c r="E1726" s="40">
        <v>1.2</v>
      </c>
      <c r="F1726" s="40" t="s">
        <v>659</v>
      </c>
      <c r="G1726" s="166">
        <f t="shared" si="197"/>
        <v>45.6</v>
      </c>
      <c r="H1726" s="166">
        <f t="shared" si="198"/>
        <v>59.28</v>
      </c>
      <c r="I1726" s="256">
        <f t="shared" si="199"/>
        <v>0</v>
      </c>
    </row>
    <row r="1727" spans="1:9" ht="12" hidden="1" customHeight="1" outlineLevel="1" x14ac:dyDescent="0.2">
      <c r="A1727" s="50" t="s">
        <v>3308</v>
      </c>
      <c r="B1727" s="38" t="s">
        <v>3496</v>
      </c>
      <c r="C1727" s="112" t="s">
        <v>3497</v>
      </c>
      <c r="D1727" s="247"/>
      <c r="E1727" s="40">
        <v>1.6</v>
      </c>
      <c r="F1727" s="40" t="s">
        <v>659</v>
      </c>
      <c r="G1727" s="166">
        <f t="shared" si="197"/>
        <v>60.800000000000004</v>
      </c>
      <c r="H1727" s="166">
        <f t="shared" si="198"/>
        <v>79.040000000000006</v>
      </c>
      <c r="I1727" s="256">
        <f t="shared" si="199"/>
        <v>0</v>
      </c>
    </row>
    <row r="1728" spans="1:9" ht="12" hidden="1" customHeight="1" outlineLevel="1" x14ac:dyDescent="0.2">
      <c r="A1728" s="50" t="s">
        <v>3308</v>
      </c>
      <c r="B1728" s="38" t="s">
        <v>3498</v>
      </c>
      <c r="C1728" s="112" t="s">
        <v>3499</v>
      </c>
      <c r="D1728" s="247"/>
      <c r="E1728" s="40">
        <v>1.2</v>
      </c>
      <c r="F1728" s="40" t="s">
        <v>659</v>
      </c>
      <c r="G1728" s="166">
        <f t="shared" si="197"/>
        <v>45.6</v>
      </c>
      <c r="H1728" s="166">
        <f t="shared" si="198"/>
        <v>59.28</v>
      </c>
      <c r="I1728" s="256">
        <f t="shared" si="199"/>
        <v>0</v>
      </c>
    </row>
    <row r="1729" spans="1:9" ht="12" hidden="1" customHeight="1" outlineLevel="1" x14ac:dyDescent="0.2">
      <c r="A1729" s="50" t="s">
        <v>3308</v>
      </c>
      <c r="B1729" s="38" t="s">
        <v>3500</v>
      </c>
      <c r="C1729" s="113" t="s">
        <v>3501</v>
      </c>
      <c r="D1729" s="246"/>
      <c r="E1729" s="40">
        <v>1.2</v>
      </c>
      <c r="F1729" s="40" t="s">
        <v>659</v>
      </c>
      <c r="G1729" s="166">
        <f t="shared" si="197"/>
        <v>45.6</v>
      </c>
      <c r="H1729" s="166">
        <f t="shared" si="198"/>
        <v>59.28</v>
      </c>
      <c r="I1729" s="256">
        <f t="shared" si="199"/>
        <v>0</v>
      </c>
    </row>
    <row r="1730" spans="1:9" ht="12" hidden="1" customHeight="1" outlineLevel="1" x14ac:dyDescent="0.2">
      <c r="A1730" s="50" t="s">
        <v>3308</v>
      </c>
      <c r="B1730" s="38" t="s">
        <v>3522</v>
      </c>
      <c r="C1730" s="39" t="s">
        <v>3298</v>
      </c>
      <c r="D1730" s="232"/>
      <c r="E1730" s="49">
        <v>1.8</v>
      </c>
      <c r="F1730" s="49" t="s">
        <v>659</v>
      </c>
      <c r="G1730" s="166">
        <f t="shared" si="197"/>
        <v>68.400000000000006</v>
      </c>
      <c r="H1730" s="166">
        <f t="shared" si="198"/>
        <v>88.920000000000016</v>
      </c>
      <c r="I1730" s="256">
        <f t="shared" si="199"/>
        <v>0</v>
      </c>
    </row>
    <row r="1731" spans="1:9" ht="12" hidden="1" customHeight="1" outlineLevel="1" x14ac:dyDescent="0.2">
      <c r="A1731" s="50" t="s">
        <v>3308</v>
      </c>
      <c r="B1731" s="51" t="s">
        <v>4427</v>
      </c>
      <c r="C1731" s="39" t="s">
        <v>4428</v>
      </c>
      <c r="D1731" s="232"/>
      <c r="E1731" s="49">
        <v>0.98</v>
      </c>
      <c r="F1731" s="49" t="s">
        <v>659</v>
      </c>
      <c r="G1731" s="166">
        <f t="shared" si="197"/>
        <v>37.24</v>
      </c>
      <c r="H1731" s="166">
        <f t="shared" si="198"/>
        <v>48.412000000000006</v>
      </c>
      <c r="I1731" s="256">
        <f t="shared" si="199"/>
        <v>0</v>
      </c>
    </row>
    <row r="1732" spans="1:9" ht="12" hidden="1" customHeight="1" outlineLevel="1" x14ac:dyDescent="0.2">
      <c r="A1732" s="50" t="s">
        <v>3014</v>
      </c>
      <c r="B1732" s="51" t="s">
        <v>4429</v>
      </c>
      <c r="C1732" s="113" t="s">
        <v>4430</v>
      </c>
      <c r="D1732" s="249"/>
      <c r="E1732" s="49">
        <v>1.42</v>
      </c>
      <c r="F1732" s="49" t="s">
        <v>659</v>
      </c>
      <c r="G1732" s="166">
        <f t="shared" si="197"/>
        <v>53.959999999999994</v>
      </c>
      <c r="H1732" s="166">
        <f t="shared" si="198"/>
        <v>70.147999999999996</v>
      </c>
      <c r="I1732" s="256">
        <f t="shared" si="199"/>
        <v>0</v>
      </c>
    </row>
    <row r="1733" spans="1:9" ht="12" hidden="1" customHeight="1" outlineLevel="1" x14ac:dyDescent="0.2">
      <c r="A1733" s="50" t="s">
        <v>3014</v>
      </c>
      <c r="B1733" s="51" t="s">
        <v>4431</v>
      </c>
      <c r="C1733" s="113" t="s">
        <v>4432</v>
      </c>
      <c r="D1733" s="249"/>
      <c r="E1733" s="49">
        <v>1.46</v>
      </c>
      <c r="F1733" s="49" t="s">
        <v>659</v>
      </c>
      <c r="G1733" s="166">
        <f t="shared" si="197"/>
        <v>55.48</v>
      </c>
      <c r="H1733" s="166">
        <f t="shared" si="198"/>
        <v>72.123999999999995</v>
      </c>
      <c r="I1733" s="256">
        <f t="shared" si="199"/>
        <v>0</v>
      </c>
    </row>
    <row r="1734" spans="1:9" ht="12" hidden="1" customHeight="1" outlineLevel="1" x14ac:dyDescent="0.2">
      <c r="A1734" s="50" t="s">
        <v>3014</v>
      </c>
      <c r="B1734" s="38" t="s">
        <v>4433</v>
      </c>
      <c r="C1734" s="39" t="s">
        <v>4434</v>
      </c>
      <c r="D1734" s="232"/>
      <c r="E1734" s="49">
        <v>1.45</v>
      </c>
      <c r="F1734" s="49" t="s">
        <v>659</v>
      </c>
      <c r="G1734" s="166">
        <f t="shared" si="197"/>
        <v>55.1</v>
      </c>
      <c r="H1734" s="166">
        <f t="shared" si="198"/>
        <v>71.63000000000001</v>
      </c>
      <c r="I1734" s="256">
        <f t="shared" si="199"/>
        <v>0</v>
      </c>
    </row>
    <row r="1735" spans="1:9" ht="12" hidden="1" customHeight="1" outlineLevel="1" x14ac:dyDescent="0.2">
      <c r="A1735" s="50" t="s">
        <v>3014</v>
      </c>
      <c r="B1735" s="51" t="s">
        <v>4435</v>
      </c>
      <c r="C1735" s="113" t="s">
        <v>4436</v>
      </c>
      <c r="D1735" s="249"/>
      <c r="E1735" s="49">
        <v>2.5</v>
      </c>
      <c r="F1735" s="49" t="s">
        <v>659</v>
      </c>
      <c r="G1735" s="166">
        <f t="shared" si="197"/>
        <v>95</v>
      </c>
      <c r="H1735" s="166">
        <f t="shared" si="198"/>
        <v>123.5</v>
      </c>
      <c r="I1735" s="256">
        <f t="shared" si="199"/>
        <v>0</v>
      </c>
    </row>
    <row r="1736" spans="1:9" ht="12" hidden="1" customHeight="1" outlineLevel="1" x14ac:dyDescent="0.2">
      <c r="A1736" s="50" t="s">
        <v>3014</v>
      </c>
      <c r="B1736" s="51" t="s">
        <v>4437</v>
      </c>
      <c r="C1736" s="39" t="s">
        <v>4438</v>
      </c>
      <c r="D1736" s="219"/>
      <c r="E1736" s="49">
        <v>1.5</v>
      </c>
      <c r="F1736" s="49" t="s">
        <v>659</v>
      </c>
      <c r="G1736" s="166">
        <f t="shared" si="197"/>
        <v>57</v>
      </c>
      <c r="H1736" s="166">
        <f t="shared" si="198"/>
        <v>74.100000000000009</v>
      </c>
      <c r="I1736" s="256">
        <f t="shared" si="199"/>
        <v>0</v>
      </c>
    </row>
    <row r="1737" spans="1:9" ht="12" hidden="1" customHeight="1" outlineLevel="1" x14ac:dyDescent="0.2">
      <c r="A1737" s="50" t="s">
        <v>3324</v>
      </c>
      <c r="B1737" s="51" t="s">
        <v>3510</v>
      </c>
      <c r="C1737" s="112" t="s">
        <v>3511</v>
      </c>
      <c r="D1737" s="219"/>
      <c r="E1737" s="40">
        <v>1.8</v>
      </c>
      <c r="F1737" s="40" t="s">
        <v>659</v>
      </c>
      <c r="G1737" s="166">
        <f t="shared" si="197"/>
        <v>68.400000000000006</v>
      </c>
      <c r="H1737" s="166">
        <f t="shared" si="198"/>
        <v>88.920000000000016</v>
      </c>
      <c r="I1737" s="256">
        <f t="shared" si="199"/>
        <v>0</v>
      </c>
    </row>
    <row r="1738" spans="1:9" ht="12" hidden="1" customHeight="1" outlineLevel="1" x14ac:dyDescent="0.2">
      <c r="A1738" s="50" t="s">
        <v>3324</v>
      </c>
      <c r="B1738" s="38" t="s">
        <v>3513</v>
      </c>
      <c r="C1738" s="112" t="s">
        <v>3508</v>
      </c>
      <c r="D1738" s="219"/>
      <c r="E1738" s="40">
        <v>1.2</v>
      </c>
      <c r="F1738" s="40" t="s">
        <v>659</v>
      </c>
      <c r="G1738" s="166">
        <f t="shared" si="197"/>
        <v>45.6</v>
      </c>
      <c r="H1738" s="166">
        <f t="shared" si="198"/>
        <v>59.28</v>
      </c>
      <c r="I1738" s="256">
        <f t="shared" si="199"/>
        <v>0</v>
      </c>
    </row>
    <row r="1739" spans="1:9" ht="12" hidden="1" customHeight="1" outlineLevel="1" x14ac:dyDescent="0.2">
      <c r="A1739" s="50" t="s">
        <v>3324</v>
      </c>
      <c r="B1739" s="38" t="s">
        <v>3514</v>
      </c>
      <c r="C1739" s="39" t="s">
        <v>3515</v>
      </c>
      <c r="D1739" s="219"/>
      <c r="E1739" s="40">
        <v>1.8</v>
      </c>
      <c r="F1739" s="40" t="s">
        <v>659</v>
      </c>
      <c r="G1739" s="166">
        <f t="shared" si="197"/>
        <v>68.400000000000006</v>
      </c>
      <c r="H1739" s="166">
        <f t="shared" si="198"/>
        <v>88.920000000000016</v>
      </c>
      <c r="I1739" s="256">
        <f t="shared" si="199"/>
        <v>0</v>
      </c>
    </row>
    <row r="1740" spans="1:9" ht="12" hidden="1" customHeight="1" outlineLevel="1" x14ac:dyDescent="0.2">
      <c r="A1740" s="50" t="s">
        <v>3324</v>
      </c>
      <c r="B1740" s="95" t="s">
        <v>3516</v>
      </c>
      <c r="C1740" s="39" t="s">
        <v>3302</v>
      </c>
      <c r="D1740" s="219"/>
      <c r="E1740" s="49">
        <v>1.4</v>
      </c>
      <c r="F1740" s="49" t="s">
        <v>659</v>
      </c>
      <c r="G1740" s="166">
        <f t="shared" si="197"/>
        <v>53.199999999999996</v>
      </c>
      <c r="H1740" s="166">
        <f t="shared" si="198"/>
        <v>69.16</v>
      </c>
      <c r="I1740" s="256">
        <f t="shared" si="199"/>
        <v>0</v>
      </c>
    </row>
    <row r="1741" spans="1:9" ht="12" hidden="1" customHeight="1" outlineLevel="1" x14ac:dyDescent="0.2">
      <c r="A1741" s="50" t="s">
        <v>3324</v>
      </c>
      <c r="B1741" s="38" t="s">
        <v>3523</v>
      </c>
      <c r="C1741" s="112" t="s">
        <v>3524</v>
      </c>
      <c r="D1741" s="219"/>
      <c r="E1741" s="40">
        <v>1.75</v>
      </c>
      <c r="F1741" s="40" t="s">
        <v>659</v>
      </c>
      <c r="G1741" s="166">
        <f t="shared" si="197"/>
        <v>66.5</v>
      </c>
      <c r="H1741" s="166">
        <f t="shared" si="198"/>
        <v>86.45</v>
      </c>
      <c r="I1741" s="256">
        <f t="shared" si="199"/>
        <v>0</v>
      </c>
    </row>
    <row r="1742" spans="1:9" ht="12" hidden="1" customHeight="1" outlineLevel="1" x14ac:dyDescent="0.2">
      <c r="A1742" s="50" t="s">
        <v>3324</v>
      </c>
      <c r="B1742" s="38" t="s">
        <v>3525</v>
      </c>
      <c r="C1742" s="112" t="s">
        <v>3517</v>
      </c>
      <c r="D1742" s="247"/>
      <c r="E1742" s="40">
        <v>1.6</v>
      </c>
      <c r="F1742" s="40" t="s">
        <v>659</v>
      </c>
      <c r="G1742" s="166">
        <f t="shared" si="197"/>
        <v>60.800000000000004</v>
      </c>
      <c r="H1742" s="166">
        <f t="shared" si="198"/>
        <v>79.040000000000006</v>
      </c>
      <c r="I1742" s="256">
        <f t="shared" si="199"/>
        <v>0</v>
      </c>
    </row>
    <row r="1743" spans="1:9" ht="12" hidden="1" customHeight="1" outlineLevel="1" x14ac:dyDescent="0.2">
      <c r="A1743" s="50" t="s">
        <v>4439</v>
      </c>
      <c r="B1743" s="38" t="s">
        <v>3503</v>
      </c>
      <c r="C1743" s="112" t="s">
        <v>3504</v>
      </c>
      <c r="D1743" s="247"/>
      <c r="E1743" s="40">
        <v>1.3</v>
      </c>
      <c r="F1743" s="40" t="s">
        <v>659</v>
      </c>
      <c r="G1743" s="166">
        <f t="shared" si="197"/>
        <v>49.4</v>
      </c>
      <c r="H1743" s="166">
        <f t="shared" si="198"/>
        <v>64.22</v>
      </c>
      <c r="I1743" s="256">
        <f t="shared" si="199"/>
        <v>0</v>
      </c>
    </row>
    <row r="1744" spans="1:9" ht="12" hidden="1" customHeight="1" outlineLevel="1" x14ac:dyDescent="0.2">
      <c r="A1744" s="50" t="s">
        <v>4439</v>
      </c>
      <c r="B1744" s="38" t="s">
        <v>3505</v>
      </c>
      <c r="C1744" s="112" t="s">
        <v>3506</v>
      </c>
      <c r="D1744" s="247"/>
      <c r="E1744" s="40">
        <v>1.2</v>
      </c>
      <c r="F1744" s="40" t="s">
        <v>659</v>
      </c>
      <c r="G1744" s="166">
        <f t="shared" si="197"/>
        <v>45.6</v>
      </c>
      <c r="H1744" s="166">
        <f t="shared" si="198"/>
        <v>59.28</v>
      </c>
      <c r="I1744" s="256">
        <f t="shared" si="199"/>
        <v>0</v>
      </c>
    </row>
    <row r="1745" spans="1:9" ht="12" hidden="1" customHeight="1" outlineLevel="1" x14ac:dyDescent="0.2">
      <c r="A1745" s="50" t="s">
        <v>4439</v>
      </c>
      <c r="B1745" s="38" t="s">
        <v>3507</v>
      </c>
      <c r="C1745" s="112" t="s">
        <v>3508</v>
      </c>
      <c r="D1745" s="247"/>
      <c r="E1745" s="40">
        <v>1.5</v>
      </c>
      <c r="F1745" s="40" t="s">
        <v>659</v>
      </c>
      <c r="G1745" s="166">
        <f t="shared" si="197"/>
        <v>57</v>
      </c>
      <c r="H1745" s="166">
        <f t="shared" si="198"/>
        <v>74.100000000000009</v>
      </c>
      <c r="I1745" s="256">
        <f t="shared" si="199"/>
        <v>0</v>
      </c>
    </row>
    <row r="1746" spans="1:9" ht="12" hidden="1" customHeight="1" outlineLevel="1" x14ac:dyDescent="0.2">
      <c r="A1746" s="50" t="s">
        <v>4439</v>
      </c>
      <c r="B1746" s="38" t="s">
        <v>3509</v>
      </c>
      <c r="C1746" s="112" t="s">
        <v>3504</v>
      </c>
      <c r="D1746" s="247"/>
      <c r="E1746" s="40">
        <v>1.2</v>
      </c>
      <c r="F1746" s="40" t="s">
        <v>659</v>
      </c>
      <c r="G1746" s="166">
        <f t="shared" si="197"/>
        <v>45.6</v>
      </c>
      <c r="H1746" s="166">
        <f t="shared" si="198"/>
        <v>59.28</v>
      </c>
      <c r="I1746" s="256">
        <f t="shared" si="199"/>
        <v>0</v>
      </c>
    </row>
    <row r="1747" spans="1:9" ht="12" hidden="1" customHeight="1" outlineLevel="1" x14ac:dyDescent="0.2">
      <c r="A1747" s="50" t="s">
        <v>4439</v>
      </c>
      <c r="B1747" s="38" t="s">
        <v>3520</v>
      </c>
      <c r="C1747" s="112" t="s">
        <v>3508</v>
      </c>
      <c r="D1747" s="247"/>
      <c r="E1747" s="40">
        <v>1.2</v>
      </c>
      <c r="F1747" s="40" t="s">
        <v>659</v>
      </c>
      <c r="G1747" s="166">
        <f t="shared" si="197"/>
        <v>45.6</v>
      </c>
      <c r="H1747" s="166">
        <f t="shared" si="198"/>
        <v>59.28</v>
      </c>
      <c r="I1747" s="256">
        <f t="shared" si="199"/>
        <v>0</v>
      </c>
    </row>
    <row r="1748" spans="1:9" ht="12" hidden="1" customHeight="1" outlineLevel="1" x14ac:dyDescent="0.2">
      <c r="A1748" s="50" t="s">
        <v>4440</v>
      </c>
      <c r="B1748" s="38">
        <v>8842</v>
      </c>
      <c r="C1748" s="112" t="s">
        <v>3517</v>
      </c>
      <c r="D1748" s="247"/>
      <c r="E1748" s="40">
        <v>1.8</v>
      </c>
      <c r="F1748" s="40" t="s">
        <v>659</v>
      </c>
      <c r="G1748" s="166">
        <f t="shared" si="197"/>
        <v>68.400000000000006</v>
      </c>
      <c r="H1748" s="166">
        <f t="shared" si="198"/>
        <v>88.920000000000016</v>
      </c>
      <c r="I1748" s="256">
        <f t="shared" si="199"/>
        <v>0</v>
      </c>
    </row>
    <row r="1749" spans="1:9" ht="12" hidden="1" customHeight="1" outlineLevel="1" x14ac:dyDescent="0.2">
      <c r="A1749" s="50" t="s">
        <v>4440</v>
      </c>
      <c r="B1749" s="38">
        <v>14315</v>
      </c>
      <c r="C1749" s="112" t="s">
        <v>4441</v>
      </c>
      <c r="D1749" s="247"/>
      <c r="E1749" s="40">
        <v>1.85</v>
      </c>
      <c r="F1749" s="40" t="s">
        <v>659</v>
      </c>
      <c r="G1749" s="166">
        <f t="shared" si="197"/>
        <v>70.3</v>
      </c>
      <c r="H1749" s="166">
        <f t="shared" si="198"/>
        <v>91.39</v>
      </c>
      <c r="I1749" s="256">
        <f t="shared" si="199"/>
        <v>0</v>
      </c>
    </row>
    <row r="1750" spans="1:9" ht="12" hidden="1" customHeight="1" outlineLevel="1" x14ac:dyDescent="0.2">
      <c r="A1750" s="50" t="s">
        <v>4440</v>
      </c>
      <c r="B1750" s="38" t="s">
        <v>3304</v>
      </c>
      <c r="C1750" s="112" t="s">
        <v>1610</v>
      </c>
      <c r="D1750" s="247"/>
      <c r="E1750" s="40">
        <v>1.63</v>
      </c>
      <c r="F1750" s="40" t="s">
        <v>659</v>
      </c>
      <c r="G1750" s="166">
        <f t="shared" si="197"/>
        <v>61.94</v>
      </c>
      <c r="H1750" s="166">
        <f t="shared" si="198"/>
        <v>80.522000000000006</v>
      </c>
      <c r="I1750" s="256">
        <f t="shared" si="199"/>
        <v>0</v>
      </c>
    </row>
    <row r="1751" spans="1:9" ht="12" hidden="1" customHeight="1" outlineLevel="1" x14ac:dyDescent="0.2">
      <c r="A1751" s="50" t="s">
        <v>4440</v>
      </c>
      <c r="B1751" s="38" t="s">
        <v>3305</v>
      </c>
      <c r="C1751" s="112" t="s">
        <v>1611</v>
      </c>
      <c r="D1751" s="247"/>
      <c r="E1751" s="40">
        <v>1.97</v>
      </c>
      <c r="F1751" s="40" t="s">
        <v>659</v>
      </c>
      <c r="G1751" s="166">
        <f t="shared" si="197"/>
        <v>74.86</v>
      </c>
      <c r="H1751" s="166">
        <f t="shared" si="198"/>
        <v>97.317999999999998</v>
      </c>
      <c r="I1751" s="256">
        <f t="shared" si="199"/>
        <v>0</v>
      </c>
    </row>
    <row r="1752" spans="1:9" ht="12" hidden="1" customHeight="1" outlineLevel="1" x14ac:dyDescent="0.2">
      <c r="A1752" s="50" t="s">
        <v>4440</v>
      </c>
      <c r="B1752" s="38" t="s">
        <v>3521</v>
      </c>
      <c r="C1752" s="39" t="s">
        <v>3301</v>
      </c>
      <c r="D1752" s="219"/>
      <c r="E1752" s="40">
        <v>1.8</v>
      </c>
      <c r="F1752" s="40" t="s">
        <v>659</v>
      </c>
      <c r="G1752" s="166">
        <f t="shared" si="197"/>
        <v>68.400000000000006</v>
      </c>
      <c r="H1752" s="166">
        <f t="shared" si="198"/>
        <v>88.920000000000016</v>
      </c>
      <c r="I1752" s="256">
        <f t="shared" si="199"/>
        <v>0</v>
      </c>
    </row>
    <row r="1753" spans="1:9" ht="12" hidden="1" customHeight="1" outlineLevel="1" x14ac:dyDescent="0.2">
      <c r="A1753" s="50" t="s">
        <v>4440</v>
      </c>
      <c r="B1753" s="38">
        <v>4615</v>
      </c>
      <c r="C1753" s="112" t="s">
        <v>3586</v>
      </c>
      <c r="D1753" s="247"/>
      <c r="E1753" s="40">
        <v>1.45</v>
      </c>
      <c r="F1753" s="40" t="s">
        <v>659</v>
      </c>
      <c r="G1753" s="166">
        <f t="shared" si="197"/>
        <v>55.1</v>
      </c>
      <c r="H1753" s="166">
        <f t="shared" si="198"/>
        <v>71.63000000000001</v>
      </c>
      <c r="I1753" s="256">
        <f t="shared" si="199"/>
        <v>0</v>
      </c>
    </row>
    <row r="1754" spans="1:9" ht="12" hidden="1" customHeight="1" outlineLevel="1" x14ac:dyDescent="0.2">
      <c r="A1754" s="50" t="s">
        <v>1612</v>
      </c>
      <c r="B1754" s="38" t="s">
        <v>1613</v>
      </c>
      <c r="C1754" s="113" t="s">
        <v>1614</v>
      </c>
      <c r="D1754" s="246"/>
      <c r="E1754" s="40">
        <v>1.2</v>
      </c>
      <c r="F1754" s="40" t="s">
        <v>659</v>
      </c>
      <c r="G1754" s="166">
        <f t="shared" si="197"/>
        <v>45.6</v>
      </c>
      <c r="H1754" s="166">
        <f t="shared" si="198"/>
        <v>59.28</v>
      </c>
      <c r="I1754" s="256">
        <f t="shared" si="199"/>
        <v>0</v>
      </c>
    </row>
    <row r="1755" spans="1:9" ht="12" hidden="1" customHeight="1" outlineLevel="1" x14ac:dyDescent="0.2">
      <c r="A1755" s="50" t="s">
        <v>1612</v>
      </c>
      <c r="B1755" s="38" t="s">
        <v>1613</v>
      </c>
      <c r="C1755" s="113" t="s">
        <v>1615</v>
      </c>
      <c r="D1755" s="246"/>
      <c r="E1755" s="40">
        <v>1.95</v>
      </c>
      <c r="F1755" s="40" t="s">
        <v>659</v>
      </c>
      <c r="G1755" s="166">
        <f t="shared" si="197"/>
        <v>74.099999999999994</v>
      </c>
      <c r="H1755" s="166">
        <f t="shared" si="198"/>
        <v>96.33</v>
      </c>
      <c r="I1755" s="256">
        <f t="shared" si="199"/>
        <v>0</v>
      </c>
    </row>
    <row r="1756" spans="1:9" ht="12" hidden="1" customHeight="1" outlineLevel="1" x14ac:dyDescent="0.2">
      <c r="A1756" s="50" t="s">
        <v>1612</v>
      </c>
      <c r="B1756" s="38">
        <v>4785</v>
      </c>
      <c r="C1756" s="112" t="s">
        <v>3587</v>
      </c>
      <c r="D1756" s="247"/>
      <c r="E1756" s="40">
        <v>1.35</v>
      </c>
      <c r="F1756" s="40" t="s">
        <v>659</v>
      </c>
      <c r="G1756" s="166">
        <f t="shared" si="197"/>
        <v>51.300000000000004</v>
      </c>
      <c r="H1756" s="166">
        <f t="shared" si="198"/>
        <v>66.690000000000012</v>
      </c>
      <c r="I1756" s="256">
        <f t="shared" si="199"/>
        <v>0</v>
      </c>
    </row>
    <row r="1757" spans="1:9" ht="12" hidden="1" customHeight="1" outlineLevel="1" x14ac:dyDescent="0.2">
      <c r="A1757" s="50" t="s">
        <v>1612</v>
      </c>
      <c r="B1757" s="38">
        <v>4975</v>
      </c>
      <c r="C1757" s="112" t="s">
        <v>3492</v>
      </c>
      <c r="D1757" s="247"/>
      <c r="E1757" s="40">
        <v>1.5</v>
      </c>
      <c r="F1757" s="40" t="s">
        <v>659</v>
      </c>
      <c r="G1757" s="166">
        <f t="shared" si="197"/>
        <v>57</v>
      </c>
      <c r="H1757" s="166">
        <f t="shared" si="198"/>
        <v>74.100000000000009</v>
      </c>
      <c r="I1757" s="256">
        <f t="shared" si="199"/>
        <v>0</v>
      </c>
    </row>
    <row r="1758" spans="1:9" ht="12" hidden="1" customHeight="1" outlineLevel="1" x14ac:dyDescent="0.2">
      <c r="A1758" s="50" t="s">
        <v>1612</v>
      </c>
      <c r="B1758" s="38">
        <v>49530</v>
      </c>
      <c r="C1758" s="112" t="s">
        <v>3493</v>
      </c>
      <c r="D1758" s="247"/>
      <c r="E1758" s="40">
        <v>1.25</v>
      </c>
      <c r="F1758" s="40" t="s">
        <v>659</v>
      </c>
      <c r="G1758" s="166">
        <f t="shared" si="197"/>
        <v>47.5</v>
      </c>
      <c r="H1758" s="166">
        <f t="shared" si="198"/>
        <v>61.75</v>
      </c>
      <c r="I1758" s="256">
        <f t="shared" si="199"/>
        <v>0</v>
      </c>
    </row>
    <row r="1759" spans="1:9" ht="12" hidden="1" customHeight="1" outlineLevel="1" x14ac:dyDescent="0.2">
      <c r="A1759" s="50" t="s">
        <v>1612</v>
      </c>
      <c r="B1759" s="38" t="s">
        <v>3584</v>
      </c>
      <c r="C1759" s="112" t="s">
        <v>3585</v>
      </c>
      <c r="D1759" s="247"/>
      <c r="E1759" s="40">
        <v>1.49</v>
      </c>
      <c r="F1759" s="40" t="s">
        <v>659</v>
      </c>
      <c r="G1759" s="166">
        <f t="shared" si="197"/>
        <v>56.62</v>
      </c>
      <c r="H1759" s="166">
        <f t="shared" si="198"/>
        <v>73.605999999999995</v>
      </c>
      <c r="I1759" s="256">
        <f t="shared" si="199"/>
        <v>0</v>
      </c>
    </row>
    <row r="1760" spans="1:9" ht="12" hidden="1" customHeight="1" outlineLevel="1" x14ac:dyDescent="0.2">
      <c r="A1760" s="50" t="s">
        <v>1616</v>
      </c>
      <c r="B1760" s="38" t="s">
        <v>3527</v>
      </c>
      <c r="C1760" s="112" t="s">
        <v>3528</v>
      </c>
      <c r="D1760" s="247"/>
      <c r="E1760" s="40">
        <v>1.7</v>
      </c>
      <c r="F1760" s="40" t="s">
        <v>659</v>
      </c>
      <c r="G1760" s="166">
        <f t="shared" si="197"/>
        <v>64.599999999999994</v>
      </c>
      <c r="H1760" s="166">
        <f t="shared" si="198"/>
        <v>83.97999999999999</v>
      </c>
      <c r="I1760" s="256">
        <f t="shared" si="199"/>
        <v>0</v>
      </c>
    </row>
    <row r="1761" spans="1:9" ht="12" hidden="1" customHeight="1" outlineLevel="1" x14ac:dyDescent="0.2">
      <c r="A1761" s="50" t="s">
        <v>1616</v>
      </c>
      <c r="B1761" s="38" t="s">
        <v>3529</v>
      </c>
      <c r="C1761" s="112" t="s">
        <v>3530</v>
      </c>
      <c r="D1761" s="247"/>
      <c r="E1761" s="40">
        <v>2.2999999999999998</v>
      </c>
      <c r="F1761" s="40" t="s">
        <v>659</v>
      </c>
      <c r="G1761" s="166">
        <f t="shared" si="197"/>
        <v>87.399999999999991</v>
      </c>
      <c r="H1761" s="166">
        <f t="shared" si="198"/>
        <v>113.61999999999999</v>
      </c>
      <c r="I1761" s="256">
        <f t="shared" si="199"/>
        <v>0</v>
      </c>
    </row>
    <row r="1762" spans="1:9" ht="12" hidden="1" customHeight="1" outlineLevel="1" x14ac:dyDescent="0.2">
      <c r="A1762" s="50" t="s">
        <v>1616</v>
      </c>
      <c r="B1762" s="38">
        <v>9772</v>
      </c>
      <c r="C1762" s="112" t="s">
        <v>1617</v>
      </c>
      <c r="D1762" s="247"/>
      <c r="E1762" s="40">
        <v>1.95</v>
      </c>
      <c r="F1762" s="40" t="s">
        <v>659</v>
      </c>
      <c r="G1762" s="166">
        <f t="shared" si="197"/>
        <v>74.099999999999994</v>
      </c>
      <c r="H1762" s="166">
        <f t="shared" si="198"/>
        <v>96.33</v>
      </c>
      <c r="I1762" s="256">
        <f t="shared" si="199"/>
        <v>0</v>
      </c>
    </row>
    <row r="1763" spans="1:9" ht="12" hidden="1" customHeight="1" outlineLevel="1" x14ac:dyDescent="0.2">
      <c r="A1763" s="50" t="s">
        <v>1616</v>
      </c>
      <c r="B1763" s="38" t="s">
        <v>3531</v>
      </c>
      <c r="C1763" s="112" t="s">
        <v>3532</v>
      </c>
      <c r="D1763" s="247"/>
      <c r="E1763" s="40">
        <v>1.57</v>
      </c>
      <c r="F1763" s="40" t="s">
        <v>659</v>
      </c>
      <c r="G1763" s="166">
        <f t="shared" si="197"/>
        <v>59.660000000000004</v>
      </c>
      <c r="H1763" s="166">
        <f t="shared" si="198"/>
        <v>77.558000000000007</v>
      </c>
      <c r="I1763" s="256">
        <f t="shared" si="199"/>
        <v>0</v>
      </c>
    </row>
    <row r="1764" spans="1:9" ht="12" hidden="1" customHeight="1" outlineLevel="1" x14ac:dyDescent="0.2">
      <c r="A1764" s="50" t="s">
        <v>1616</v>
      </c>
      <c r="B1764" s="38" t="s">
        <v>3533</v>
      </c>
      <c r="C1764" s="112" t="s">
        <v>1618</v>
      </c>
      <c r="D1764" s="247"/>
      <c r="E1764" s="40">
        <v>1.57</v>
      </c>
      <c r="F1764" s="40" t="s">
        <v>659</v>
      </c>
      <c r="G1764" s="166">
        <f t="shared" si="197"/>
        <v>59.660000000000004</v>
      </c>
      <c r="H1764" s="166">
        <f t="shared" si="198"/>
        <v>77.558000000000007</v>
      </c>
      <c r="I1764" s="256">
        <f t="shared" si="199"/>
        <v>0</v>
      </c>
    </row>
    <row r="1765" spans="1:9" ht="12" hidden="1" customHeight="1" outlineLevel="1" x14ac:dyDescent="0.2">
      <c r="A1765" s="50" t="s">
        <v>1619</v>
      </c>
      <c r="B1765" s="38" t="s">
        <v>1620</v>
      </c>
      <c r="C1765" s="112" t="s">
        <v>1621</v>
      </c>
      <c r="D1765" s="247"/>
      <c r="E1765" s="40">
        <v>1.96</v>
      </c>
      <c r="F1765" s="40" t="s">
        <v>659</v>
      </c>
      <c r="G1765" s="166">
        <f t="shared" si="197"/>
        <v>74.48</v>
      </c>
      <c r="H1765" s="166">
        <f t="shared" si="198"/>
        <v>96.824000000000012</v>
      </c>
      <c r="I1765" s="256">
        <f t="shared" si="199"/>
        <v>0</v>
      </c>
    </row>
    <row r="1766" spans="1:9" ht="12" hidden="1" customHeight="1" outlineLevel="1" x14ac:dyDescent="0.2">
      <c r="A1766" s="50" t="s">
        <v>1619</v>
      </c>
      <c r="B1766" s="38" t="s">
        <v>1622</v>
      </c>
      <c r="C1766" s="112" t="s">
        <v>1623</v>
      </c>
      <c r="D1766" s="247"/>
      <c r="E1766" s="40">
        <v>2.85</v>
      </c>
      <c r="F1766" s="40" t="s">
        <v>659</v>
      </c>
      <c r="G1766" s="166">
        <f t="shared" si="197"/>
        <v>108.3</v>
      </c>
      <c r="H1766" s="166">
        <f t="shared" si="198"/>
        <v>140.79</v>
      </c>
      <c r="I1766" s="256">
        <f t="shared" si="199"/>
        <v>0</v>
      </c>
    </row>
    <row r="1767" spans="1:9" ht="12" hidden="1" customHeight="1" outlineLevel="1" x14ac:dyDescent="0.2">
      <c r="A1767" s="50" t="s">
        <v>1619</v>
      </c>
      <c r="B1767" s="38" t="s">
        <v>1624</v>
      </c>
      <c r="C1767" s="113" t="s">
        <v>0</v>
      </c>
      <c r="D1767" s="246"/>
      <c r="E1767" s="40">
        <v>2.5</v>
      </c>
      <c r="F1767" s="40" t="s">
        <v>659</v>
      </c>
      <c r="G1767" s="166">
        <f t="shared" si="197"/>
        <v>95</v>
      </c>
      <c r="H1767" s="166">
        <f t="shared" si="198"/>
        <v>123.5</v>
      </c>
      <c r="I1767" s="256">
        <f t="shared" si="199"/>
        <v>0</v>
      </c>
    </row>
    <row r="1768" spans="1:9" ht="12" hidden="1" customHeight="1" outlineLevel="1" x14ac:dyDescent="0.2">
      <c r="A1768" s="50" t="s">
        <v>1619</v>
      </c>
      <c r="B1768" s="38" t="s">
        <v>1</v>
      </c>
      <c r="C1768" s="112" t="s">
        <v>2</v>
      </c>
      <c r="D1768" s="247"/>
      <c r="E1768" s="40">
        <v>1.35</v>
      </c>
      <c r="F1768" s="40" t="s">
        <v>659</v>
      </c>
      <c r="G1768" s="166">
        <f t="shared" si="197"/>
        <v>51.300000000000004</v>
      </c>
      <c r="H1768" s="166">
        <f t="shared" si="198"/>
        <v>66.690000000000012</v>
      </c>
      <c r="I1768" s="256">
        <f t="shared" si="199"/>
        <v>0</v>
      </c>
    </row>
    <row r="1769" spans="1:9" ht="12" hidden="1" customHeight="1" outlineLevel="1" x14ac:dyDescent="0.2">
      <c r="A1769" s="50" t="s">
        <v>3</v>
      </c>
      <c r="B1769" s="38" t="s">
        <v>3535</v>
      </c>
      <c r="C1769" s="112" t="s">
        <v>3536</v>
      </c>
      <c r="D1769" s="247"/>
      <c r="E1769" s="40">
        <v>2.2999999999999998</v>
      </c>
      <c r="F1769" s="40" t="s">
        <v>659</v>
      </c>
      <c r="G1769" s="166">
        <f t="shared" si="197"/>
        <v>87.399999999999991</v>
      </c>
      <c r="H1769" s="166">
        <f t="shared" si="198"/>
        <v>113.61999999999999</v>
      </c>
      <c r="I1769" s="256">
        <f t="shared" si="199"/>
        <v>0</v>
      </c>
    </row>
    <row r="1770" spans="1:9" ht="12" hidden="1" customHeight="1" outlineLevel="1" x14ac:dyDescent="0.2">
      <c r="A1770" s="50" t="s">
        <v>3</v>
      </c>
      <c r="B1770" s="38" t="s">
        <v>3535</v>
      </c>
      <c r="C1770" s="112" t="s">
        <v>3537</v>
      </c>
      <c r="D1770" s="247"/>
      <c r="E1770" s="40">
        <v>2.2999999999999998</v>
      </c>
      <c r="F1770" s="40" t="s">
        <v>659</v>
      </c>
      <c r="G1770" s="166">
        <f t="shared" si="197"/>
        <v>87.399999999999991</v>
      </c>
      <c r="H1770" s="166">
        <f t="shared" si="198"/>
        <v>113.61999999999999</v>
      </c>
      <c r="I1770" s="256">
        <f t="shared" si="199"/>
        <v>0</v>
      </c>
    </row>
    <row r="1771" spans="1:9" ht="12" hidden="1" customHeight="1" outlineLevel="1" x14ac:dyDescent="0.2">
      <c r="A1771" s="50" t="s">
        <v>3</v>
      </c>
      <c r="B1771" s="38" t="s">
        <v>4</v>
      </c>
      <c r="C1771" s="112" t="s">
        <v>5</v>
      </c>
      <c r="D1771" s="247"/>
      <c r="E1771" s="40">
        <v>1.9</v>
      </c>
      <c r="F1771" s="40" t="s">
        <v>659</v>
      </c>
      <c r="G1771" s="166">
        <f t="shared" si="197"/>
        <v>72.2</v>
      </c>
      <c r="H1771" s="166">
        <f t="shared" si="198"/>
        <v>93.860000000000014</v>
      </c>
      <c r="I1771" s="256">
        <f t="shared" si="199"/>
        <v>0</v>
      </c>
    </row>
    <row r="1772" spans="1:9" ht="12" hidden="1" customHeight="1" outlineLevel="1" x14ac:dyDescent="0.2">
      <c r="A1772" s="50" t="s">
        <v>3</v>
      </c>
      <c r="B1772" s="38" t="s">
        <v>6</v>
      </c>
      <c r="C1772" s="112" t="s">
        <v>7</v>
      </c>
      <c r="D1772" s="247"/>
      <c r="E1772" s="40">
        <v>2.4</v>
      </c>
      <c r="F1772" s="40" t="s">
        <v>659</v>
      </c>
      <c r="G1772" s="166">
        <f t="shared" si="197"/>
        <v>91.2</v>
      </c>
      <c r="H1772" s="166">
        <f t="shared" si="198"/>
        <v>118.56</v>
      </c>
      <c r="I1772" s="256">
        <f t="shared" si="199"/>
        <v>0</v>
      </c>
    </row>
    <row r="1773" spans="1:9" ht="12" hidden="1" customHeight="1" outlineLevel="1" x14ac:dyDescent="0.2">
      <c r="A1773" s="50" t="s">
        <v>3</v>
      </c>
      <c r="B1773" s="38" t="s">
        <v>3538</v>
      </c>
      <c r="C1773" s="112" t="s">
        <v>8</v>
      </c>
      <c r="D1773" s="247"/>
      <c r="E1773" s="40">
        <v>2.0499999999999998</v>
      </c>
      <c r="F1773" s="40" t="s">
        <v>659</v>
      </c>
      <c r="G1773" s="166">
        <f t="shared" ref="G1773:G1796" si="200">E1773*$G$1</f>
        <v>77.899999999999991</v>
      </c>
      <c r="H1773" s="166">
        <f t="shared" ref="H1773:H1796" si="201">G1773*($H$1+1)</f>
        <v>101.27</v>
      </c>
      <c r="I1773" s="256">
        <f t="shared" si="199"/>
        <v>0</v>
      </c>
    </row>
    <row r="1774" spans="1:9" ht="12" hidden="1" customHeight="1" outlineLevel="1" x14ac:dyDescent="0.2">
      <c r="A1774" s="50" t="s">
        <v>3</v>
      </c>
      <c r="B1774" s="38" t="s">
        <v>3309</v>
      </c>
      <c r="C1774" s="112" t="s">
        <v>9</v>
      </c>
      <c r="D1774" s="247"/>
      <c r="E1774" s="40">
        <v>1.54</v>
      </c>
      <c r="F1774" s="40" t="s">
        <v>659</v>
      </c>
      <c r="G1774" s="166">
        <f t="shared" si="200"/>
        <v>58.52</v>
      </c>
      <c r="H1774" s="166">
        <f t="shared" si="201"/>
        <v>76.076000000000008</v>
      </c>
      <c r="I1774" s="256">
        <f t="shared" si="199"/>
        <v>0</v>
      </c>
    </row>
    <row r="1775" spans="1:9" ht="12" hidden="1" customHeight="1" outlineLevel="1" x14ac:dyDescent="0.2">
      <c r="A1775" s="50" t="s">
        <v>10</v>
      </c>
      <c r="B1775" s="38" t="s">
        <v>3542</v>
      </c>
      <c r="C1775" s="112" t="s">
        <v>3543</v>
      </c>
      <c r="D1775" s="247"/>
      <c r="E1775" s="40">
        <v>1.94</v>
      </c>
      <c r="F1775" s="40" t="s">
        <v>659</v>
      </c>
      <c r="G1775" s="166">
        <f t="shared" si="200"/>
        <v>73.72</v>
      </c>
      <c r="H1775" s="166">
        <f t="shared" si="201"/>
        <v>95.835999999999999</v>
      </c>
      <c r="I1775" s="256">
        <f t="shared" ref="I1775:I1796" si="202">D1775*H1775</f>
        <v>0</v>
      </c>
    </row>
    <row r="1776" spans="1:9" ht="12" hidden="1" customHeight="1" outlineLevel="1" x14ac:dyDescent="0.2">
      <c r="A1776" s="50" t="s">
        <v>10</v>
      </c>
      <c r="B1776" s="38" t="s">
        <v>3544</v>
      </c>
      <c r="C1776" s="114" t="s">
        <v>3545</v>
      </c>
      <c r="D1776" s="250"/>
      <c r="E1776" s="40">
        <v>2.7</v>
      </c>
      <c r="F1776" s="40" t="s">
        <v>659</v>
      </c>
      <c r="G1776" s="166">
        <f t="shared" si="200"/>
        <v>102.60000000000001</v>
      </c>
      <c r="H1776" s="166">
        <f t="shared" si="201"/>
        <v>133.38000000000002</v>
      </c>
      <c r="I1776" s="256">
        <f t="shared" si="202"/>
        <v>0</v>
      </c>
    </row>
    <row r="1777" spans="1:9" ht="12" hidden="1" customHeight="1" outlineLevel="1" x14ac:dyDescent="0.2">
      <c r="A1777" s="50" t="s">
        <v>10</v>
      </c>
      <c r="B1777" s="38" t="s">
        <v>3546</v>
      </c>
      <c r="C1777" s="39" t="s">
        <v>3321</v>
      </c>
      <c r="D1777" s="219"/>
      <c r="E1777" s="40">
        <v>1.5</v>
      </c>
      <c r="F1777" s="40" t="s">
        <v>659</v>
      </c>
      <c r="G1777" s="166">
        <f t="shared" si="200"/>
        <v>57</v>
      </c>
      <c r="H1777" s="166">
        <f t="shared" si="201"/>
        <v>74.100000000000009</v>
      </c>
      <c r="I1777" s="256">
        <f t="shared" si="202"/>
        <v>0</v>
      </c>
    </row>
    <row r="1778" spans="1:9" ht="12" hidden="1" customHeight="1" outlineLevel="1" x14ac:dyDescent="0.2">
      <c r="A1778" s="50" t="s">
        <v>10</v>
      </c>
      <c r="B1778" s="51" t="s">
        <v>3322</v>
      </c>
      <c r="C1778" s="112" t="s">
        <v>11</v>
      </c>
      <c r="D1778" s="247"/>
      <c r="E1778" s="53">
        <v>0.98</v>
      </c>
      <c r="F1778" s="53" t="s">
        <v>659</v>
      </c>
      <c r="G1778" s="166">
        <f t="shared" si="200"/>
        <v>37.24</v>
      </c>
      <c r="H1778" s="166">
        <f t="shared" si="201"/>
        <v>48.412000000000006</v>
      </c>
      <c r="I1778" s="256">
        <f t="shared" si="202"/>
        <v>0</v>
      </c>
    </row>
    <row r="1779" spans="1:9" ht="12" hidden="1" customHeight="1" outlineLevel="1" x14ac:dyDescent="0.2">
      <c r="A1779" s="50" t="s">
        <v>10</v>
      </c>
      <c r="B1779" s="38" t="s">
        <v>3547</v>
      </c>
      <c r="C1779" s="112" t="s">
        <v>3323</v>
      </c>
      <c r="D1779" s="247"/>
      <c r="E1779" s="40">
        <v>1.1200000000000001</v>
      </c>
      <c r="F1779" s="40" t="s">
        <v>659</v>
      </c>
      <c r="G1779" s="166">
        <f t="shared" si="200"/>
        <v>42.56</v>
      </c>
      <c r="H1779" s="166">
        <f t="shared" si="201"/>
        <v>55.328000000000003</v>
      </c>
      <c r="I1779" s="256">
        <f t="shared" si="202"/>
        <v>0</v>
      </c>
    </row>
    <row r="1780" spans="1:9" ht="12" hidden="1" customHeight="1" outlineLevel="1" x14ac:dyDescent="0.2">
      <c r="A1780" s="50" t="s">
        <v>12</v>
      </c>
      <c r="B1780" s="38" t="s">
        <v>3548</v>
      </c>
      <c r="C1780" s="39" t="s">
        <v>4064</v>
      </c>
      <c r="D1780" s="219"/>
      <c r="E1780" s="40">
        <v>0.93</v>
      </c>
      <c r="F1780" s="40" t="s">
        <v>659</v>
      </c>
      <c r="G1780" s="166">
        <f t="shared" si="200"/>
        <v>35.340000000000003</v>
      </c>
      <c r="H1780" s="166">
        <f t="shared" si="201"/>
        <v>45.942000000000007</v>
      </c>
      <c r="I1780" s="256">
        <f t="shared" si="202"/>
        <v>0</v>
      </c>
    </row>
    <row r="1781" spans="1:9" ht="12" hidden="1" customHeight="1" outlineLevel="1" x14ac:dyDescent="0.2">
      <c r="A1781" s="50" t="s">
        <v>12</v>
      </c>
      <c r="B1781" s="38" t="s">
        <v>4067</v>
      </c>
      <c r="C1781" s="39" t="s">
        <v>4068</v>
      </c>
      <c r="D1781" s="219"/>
      <c r="E1781" s="40">
        <v>1.8</v>
      </c>
      <c r="F1781" s="40" t="s">
        <v>659</v>
      </c>
      <c r="G1781" s="166">
        <f t="shared" si="200"/>
        <v>68.400000000000006</v>
      </c>
      <c r="H1781" s="166">
        <f t="shared" si="201"/>
        <v>88.920000000000016</v>
      </c>
      <c r="I1781" s="256">
        <f t="shared" si="202"/>
        <v>0</v>
      </c>
    </row>
    <row r="1782" spans="1:9" ht="12" hidden="1" customHeight="1" outlineLevel="1" x14ac:dyDescent="0.2">
      <c r="A1782" s="50" t="s">
        <v>12</v>
      </c>
      <c r="B1782" s="38" t="s">
        <v>4071</v>
      </c>
      <c r="C1782" s="39" t="s">
        <v>4072</v>
      </c>
      <c r="D1782" s="219"/>
      <c r="E1782" s="40">
        <v>0.56999999999999995</v>
      </c>
      <c r="F1782" s="40" t="s">
        <v>659</v>
      </c>
      <c r="G1782" s="166">
        <f t="shared" si="200"/>
        <v>21.659999999999997</v>
      </c>
      <c r="H1782" s="166">
        <f t="shared" si="201"/>
        <v>28.157999999999998</v>
      </c>
      <c r="I1782" s="256">
        <f t="shared" si="202"/>
        <v>0</v>
      </c>
    </row>
    <row r="1783" spans="1:9" ht="12" hidden="1" customHeight="1" outlineLevel="1" x14ac:dyDescent="0.2">
      <c r="A1783" s="50" t="s">
        <v>12</v>
      </c>
      <c r="B1783" s="38" t="s">
        <v>4069</v>
      </c>
      <c r="C1783" s="39" t="s">
        <v>4070</v>
      </c>
      <c r="D1783" s="219"/>
      <c r="E1783" s="40">
        <v>0.98</v>
      </c>
      <c r="F1783" s="40" t="s">
        <v>659</v>
      </c>
      <c r="G1783" s="166">
        <f t="shared" si="200"/>
        <v>37.24</v>
      </c>
      <c r="H1783" s="166">
        <f t="shared" si="201"/>
        <v>48.412000000000006</v>
      </c>
      <c r="I1783" s="256">
        <f t="shared" si="202"/>
        <v>0</v>
      </c>
    </row>
    <row r="1784" spans="1:9" ht="12" hidden="1" customHeight="1" outlineLevel="1" x14ac:dyDescent="0.2">
      <c r="A1784" s="50" t="s">
        <v>12</v>
      </c>
      <c r="B1784" s="38" t="s">
        <v>13</v>
      </c>
      <c r="C1784" s="39" t="s">
        <v>14</v>
      </c>
      <c r="D1784" s="219"/>
      <c r="E1784" s="40">
        <v>1.34</v>
      </c>
      <c r="F1784" s="40" t="s">
        <v>659</v>
      </c>
      <c r="G1784" s="166">
        <f t="shared" si="200"/>
        <v>50.92</v>
      </c>
      <c r="H1784" s="166">
        <f t="shared" si="201"/>
        <v>66.195999999999998</v>
      </c>
      <c r="I1784" s="256">
        <f t="shared" si="202"/>
        <v>0</v>
      </c>
    </row>
    <row r="1785" spans="1:9" ht="12" hidden="1" customHeight="1" outlineLevel="1" x14ac:dyDescent="0.2">
      <c r="A1785" s="50" t="s">
        <v>12</v>
      </c>
      <c r="B1785" s="38">
        <v>49440</v>
      </c>
      <c r="C1785" s="39" t="s">
        <v>4065</v>
      </c>
      <c r="D1785" s="219"/>
      <c r="E1785" s="40">
        <v>1.9</v>
      </c>
      <c r="F1785" s="40" t="s">
        <v>659</v>
      </c>
      <c r="G1785" s="166">
        <f t="shared" si="200"/>
        <v>72.2</v>
      </c>
      <c r="H1785" s="166">
        <f t="shared" si="201"/>
        <v>93.860000000000014</v>
      </c>
      <c r="I1785" s="256">
        <f t="shared" si="202"/>
        <v>0</v>
      </c>
    </row>
    <row r="1786" spans="1:9" ht="12" hidden="1" customHeight="1" outlineLevel="1" x14ac:dyDescent="0.2">
      <c r="A1786" s="50" t="s">
        <v>15</v>
      </c>
      <c r="B1786" s="38" t="s">
        <v>4073</v>
      </c>
      <c r="C1786" s="39" t="s">
        <v>4074</v>
      </c>
      <c r="D1786" s="219"/>
      <c r="E1786" s="40">
        <v>0.39</v>
      </c>
      <c r="F1786" s="40" t="s">
        <v>659</v>
      </c>
      <c r="G1786" s="166">
        <f t="shared" si="200"/>
        <v>14.82</v>
      </c>
      <c r="H1786" s="166">
        <f t="shared" si="201"/>
        <v>19.266000000000002</v>
      </c>
      <c r="I1786" s="256">
        <f t="shared" si="202"/>
        <v>0</v>
      </c>
    </row>
    <row r="1787" spans="1:9" ht="12" hidden="1" customHeight="1" outlineLevel="1" x14ac:dyDescent="0.2">
      <c r="A1787" s="50" t="s">
        <v>15</v>
      </c>
      <c r="B1787" s="38"/>
      <c r="C1787" s="39" t="s">
        <v>4075</v>
      </c>
      <c r="D1787" s="219"/>
      <c r="E1787" s="40">
        <v>0.02</v>
      </c>
      <c r="F1787" s="40" t="s">
        <v>659</v>
      </c>
      <c r="G1787" s="166">
        <f t="shared" si="200"/>
        <v>0.76</v>
      </c>
      <c r="H1787" s="166">
        <f t="shared" si="201"/>
        <v>0.9880000000000001</v>
      </c>
      <c r="I1787" s="256">
        <f t="shared" si="202"/>
        <v>0</v>
      </c>
    </row>
    <row r="1788" spans="1:9" ht="12" hidden="1" customHeight="1" outlineLevel="1" x14ac:dyDescent="0.2">
      <c r="A1788" s="50" t="s">
        <v>15</v>
      </c>
      <c r="B1788" s="38"/>
      <c r="C1788" s="39" t="s">
        <v>4076</v>
      </c>
      <c r="D1788" s="219"/>
      <c r="E1788" s="40">
        <v>0.02</v>
      </c>
      <c r="F1788" s="40" t="s">
        <v>659</v>
      </c>
      <c r="G1788" s="166">
        <f t="shared" si="200"/>
        <v>0.76</v>
      </c>
      <c r="H1788" s="166">
        <f t="shared" si="201"/>
        <v>0.9880000000000001</v>
      </c>
      <c r="I1788" s="256">
        <f t="shared" si="202"/>
        <v>0</v>
      </c>
    </row>
    <row r="1789" spans="1:9" ht="12" hidden="1" customHeight="1" outlineLevel="1" x14ac:dyDescent="0.2">
      <c r="A1789" s="50" t="s">
        <v>15</v>
      </c>
      <c r="B1789" s="38"/>
      <c r="C1789" s="39" t="s">
        <v>4077</v>
      </c>
      <c r="D1789" s="219"/>
      <c r="E1789" s="40">
        <v>0.02</v>
      </c>
      <c r="F1789" s="40" t="s">
        <v>659</v>
      </c>
      <c r="G1789" s="166">
        <f t="shared" si="200"/>
        <v>0.76</v>
      </c>
      <c r="H1789" s="166">
        <f t="shared" si="201"/>
        <v>0.9880000000000001</v>
      </c>
      <c r="I1789" s="256">
        <f t="shared" si="202"/>
        <v>0</v>
      </c>
    </row>
    <row r="1790" spans="1:9" ht="12" hidden="1" customHeight="1" outlineLevel="1" x14ac:dyDescent="0.2">
      <c r="A1790" s="50" t="s">
        <v>15</v>
      </c>
      <c r="B1790" s="38"/>
      <c r="C1790" s="39" t="s">
        <v>4078</v>
      </c>
      <c r="D1790" s="219"/>
      <c r="E1790" s="40">
        <v>0.02</v>
      </c>
      <c r="F1790" s="40" t="s">
        <v>659</v>
      </c>
      <c r="G1790" s="166">
        <f t="shared" si="200"/>
        <v>0.76</v>
      </c>
      <c r="H1790" s="166">
        <f t="shared" si="201"/>
        <v>0.9880000000000001</v>
      </c>
      <c r="I1790" s="256">
        <f t="shared" si="202"/>
        <v>0</v>
      </c>
    </row>
    <row r="1791" spans="1:9" ht="12" hidden="1" customHeight="1" outlineLevel="1" x14ac:dyDescent="0.2">
      <c r="A1791" s="50" t="s">
        <v>15</v>
      </c>
      <c r="B1791" s="38"/>
      <c r="C1791" s="39" t="s">
        <v>4079</v>
      </c>
      <c r="D1791" s="219"/>
      <c r="E1791" s="40">
        <v>0.02</v>
      </c>
      <c r="F1791" s="40" t="s">
        <v>659</v>
      </c>
      <c r="G1791" s="166">
        <f t="shared" si="200"/>
        <v>0.76</v>
      </c>
      <c r="H1791" s="166">
        <f t="shared" si="201"/>
        <v>0.9880000000000001</v>
      </c>
      <c r="I1791" s="256">
        <f t="shared" si="202"/>
        <v>0</v>
      </c>
    </row>
    <row r="1792" spans="1:9" ht="12" hidden="1" customHeight="1" outlineLevel="1" x14ac:dyDescent="0.2">
      <c r="A1792" s="50" t="s">
        <v>15</v>
      </c>
      <c r="B1792" s="38"/>
      <c r="C1792" s="39" t="s">
        <v>4080</v>
      </c>
      <c r="D1792" s="219"/>
      <c r="E1792" s="40">
        <v>0.02</v>
      </c>
      <c r="F1792" s="40" t="s">
        <v>659</v>
      </c>
      <c r="G1792" s="166">
        <f t="shared" si="200"/>
        <v>0.76</v>
      </c>
      <c r="H1792" s="166">
        <f t="shared" si="201"/>
        <v>0.9880000000000001</v>
      </c>
      <c r="I1792" s="256">
        <f t="shared" si="202"/>
        <v>0</v>
      </c>
    </row>
    <row r="1793" spans="1:9" ht="12" hidden="1" customHeight="1" outlineLevel="1" x14ac:dyDescent="0.2">
      <c r="A1793" s="50" t="s">
        <v>15</v>
      </c>
      <c r="B1793" s="38"/>
      <c r="C1793" s="39" t="s">
        <v>4081</v>
      </c>
      <c r="D1793" s="219"/>
      <c r="E1793" s="40">
        <v>0.02</v>
      </c>
      <c r="F1793" s="40" t="s">
        <v>659</v>
      </c>
      <c r="G1793" s="166">
        <f t="shared" si="200"/>
        <v>0.76</v>
      </c>
      <c r="H1793" s="166">
        <f t="shared" si="201"/>
        <v>0.9880000000000001</v>
      </c>
      <c r="I1793" s="256">
        <f t="shared" si="202"/>
        <v>0</v>
      </c>
    </row>
    <row r="1794" spans="1:9" ht="12" hidden="1" customHeight="1" outlineLevel="1" x14ac:dyDescent="0.2">
      <c r="A1794" s="50" t="s">
        <v>15</v>
      </c>
      <c r="B1794" s="38"/>
      <c r="C1794" s="39" t="s">
        <v>4082</v>
      </c>
      <c r="D1794" s="219"/>
      <c r="E1794" s="40">
        <v>0.02</v>
      </c>
      <c r="F1794" s="40" t="s">
        <v>659</v>
      </c>
      <c r="G1794" s="166">
        <f t="shared" si="200"/>
        <v>0.76</v>
      </c>
      <c r="H1794" s="166">
        <f t="shared" si="201"/>
        <v>0.9880000000000001</v>
      </c>
      <c r="I1794" s="256">
        <f t="shared" si="202"/>
        <v>0</v>
      </c>
    </row>
    <row r="1795" spans="1:9" ht="12" hidden="1" customHeight="1" outlineLevel="1" x14ac:dyDescent="0.2">
      <c r="A1795" s="50" t="s">
        <v>15</v>
      </c>
      <c r="B1795" s="38"/>
      <c r="C1795" s="39" t="s">
        <v>4083</v>
      </c>
      <c r="D1795" s="219"/>
      <c r="E1795" s="40">
        <v>0.02</v>
      </c>
      <c r="F1795" s="40" t="s">
        <v>659</v>
      </c>
      <c r="G1795" s="166">
        <f t="shared" si="200"/>
        <v>0.76</v>
      </c>
      <c r="H1795" s="166">
        <f t="shared" si="201"/>
        <v>0.9880000000000001</v>
      </c>
      <c r="I1795" s="256">
        <f t="shared" si="202"/>
        <v>0</v>
      </c>
    </row>
    <row r="1796" spans="1:9" ht="12" hidden="1" customHeight="1" outlineLevel="1" x14ac:dyDescent="0.2">
      <c r="A1796" s="50" t="s">
        <v>15</v>
      </c>
      <c r="B1796" s="38"/>
      <c r="C1796" s="39" t="s">
        <v>16</v>
      </c>
      <c r="D1796" s="219"/>
      <c r="E1796" s="40">
        <v>0.04</v>
      </c>
      <c r="F1796" s="40" t="s">
        <v>659</v>
      </c>
      <c r="G1796" s="166">
        <f t="shared" si="200"/>
        <v>1.52</v>
      </c>
      <c r="H1796" s="166">
        <f t="shared" si="201"/>
        <v>1.9760000000000002</v>
      </c>
      <c r="I1796" s="256">
        <f t="shared" si="202"/>
        <v>0</v>
      </c>
    </row>
    <row r="1797" spans="1:9" ht="12" customHeight="1" collapsed="1" x14ac:dyDescent="0.35">
      <c r="A1797" s="125" t="s">
        <v>3325</v>
      </c>
      <c r="B1797" s="161"/>
      <c r="C1797" s="141"/>
      <c r="D1797" s="222"/>
      <c r="E1797" s="176"/>
      <c r="F1797" s="176"/>
    </row>
    <row r="1798" spans="1:9" ht="12" hidden="1" customHeight="1" outlineLevel="1" x14ac:dyDescent="0.2">
      <c r="A1798" s="31" t="s">
        <v>4085</v>
      </c>
      <c r="B1798" s="38" t="s">
        <v>3326</v>
      </c>
      <c r="C1798" s="39" t="s">
        <v>17</v>
      </c>
      <c r="D1798" s="219"/>
      <c r="E1798" s="40">
        <v>6.24</v>
      </c>
      <c r="F1798" s="40" t="s">
        <v>659</v>
      </c>
      <c r="G1798" s="166">
        <f t="shared" ref="G1798:G1818" si="203">E1798*$G$1</f>
        <v>237.12</v>
      </c>
      <c r="H1798" s="166">
        <f t="shared" ref="H1798:H1818" si="204">G1798*($H$1+1)</f>
        <v>308.25600000000003</v>
      </c>
      <c r="I1798" s="256">
        <f t="shared" ref="I1798:I1818" si="205">D1798*H1798</f>
        <v>0</v>
      </c>
    </row>
    <row r="1799" spans="1:9" ht="12" hidden="1" customHeight="1" outlineLevel="1" x14ac:dyDescent="0.2">
      <c r="A1799" s="31" t="s">
        <v>4085</v>
      </c>
      <c r="B1799" s="38" t="s">
        <v>3327</v>
      </c>
      <c r="C1799" s="39" t="s">
        <v>18</v>
      </c>
      <c r="D1799" s="219"/>
      <c r="E1799" s="40">
        <v>6.24</v>
      </c>
      <c r="F1799" s="40" t="s">
        <v>659</v>
      </c>
      <c r="G1799" s="166">
        <f t="shared" si="203"/>
        <v>237.12</v>
      </c>
      <c r="H1799" s="166">
        <f t="shared" si="204"/>
        <v>308.25600000000003</v>
      </c>
      <c r="I1799" s="256">
        <f t="shared" si="205"/>
        <v>0</v>
      </c>
    </row>
    <row r="1800" spans="1:9" ht="12" hidden="1" customHeight="1" outlineLevel="1" x14ac:dyDescent="0.2">
      <c r="A1800" s="31" t="s">
        <v>4085</v>
      </c>
      <c r="B1800" s="38" t="s">
        <v>3328</v>
      </c>
      <c r="C1800" s="39" t="s">
        <v>19</v>
      </c>
      <c r="D1800" s="219"/>
      <c r="E1800" s="40">
        <v>6.9</v>
      </c>
      <c r="F1800" s="40" t="s">
        <v>659</v>
      </c>
      <c r="G1800" s="166">
        <f t="shared" si="203"/>
        <v>262.2</v>
      </c>
      <c r="H1800" s="166">
        <f t="shared" si="204"/>
        <v>340.86</v>
      </c>
      <c r="I1800" s="256">
        <f t="shared" si="205"/>
        <v>0</v>
      </c>
    </row>
    <row r="1801" spans="1:9" ht="12" hidden="1" customHeight="1" outlineLevel="1" x14ac:dyDescent="0.2">
      <c r="A1801" s="31" t="s">
        <v>1823</v>
      </c>
      <c r="B1801" s="38">
        <v>738</v>
      </c>
      <c r="C1801" s="39" t="s">
        <v>20</v>
      </c>
      <c r="D1801" s="219"/>
      <c r="E1801" s="40">
        <v>5.9</v>
      </c>
      <c r="F1801" s="40" t="s">
        <v>659</v>
      </c>
      <c r="G1801" s="166">
        <f t="shared" si="203"/>
        <v>224.20000000000002</v>
      </c>
      <c r="H1801" s="166">
        <f t="shared" si="204"/>
        <v>291.46000000000004</v>
      </c>
      <c r="I1801" s="256">
        <f t="shared" si="205"/>
        <v>0</v>
      </c>
    </row>
    <row r="1802" spans="1:9" ht="12" hidden="1" customHeight="1" outlineLevel="1" x14ac:dyDescent="0.2">
      <c r="A1802" s="31" t="s">
        <v>1823</v>
      </c>
      <c r="B1802" s="38">
        <v>739</v>
      </c>
      <c r="C1802" s="39" t="s">
        <v>21</v>
      </c>
      <c r="D1802" s="219"/>
      <c r="E1802" s="40">
        <v>6.5</v>
      </c>
      <c r="F1802" s="40" t="s">
        <v>659</v>
      </c>
      <c r="G1802" s="166">
        <f t="shared" si="203"/>
        <v>247</v>
      </c>
      <c r="H1802" s="166">
        <f t="shared" si="204"/>
        <v>321.10000000000002</v>
      </c>
      <c r="I1802" s="256">
        <f t="shared" si="205"/>
        <v>0</v>
      </c>
    </row>
    <row r="1803" spans="1:9" ht="12" hidden="1" customHeight="1" outlineLevel="1" x14ac:dyDescent="0.2">
      <c r="A1803" s="31" t="s">
        <v>1823</v>
      </c>
      <c r="B1803" s="38">
        <v>740</v>
      </c>
      <c r="C1803" s="39" t="s">
        <v>22</v>
      </c>
      <c r="D1803" s="219"/>
      <c r="E1803" s="40">
        <v>6.9</v>
      </c>
      <c r="F1803" s="40" t="s">
        <v>659</v>
      </c>
      <c r="G1803" s="166">
        <f t="shared" si="203"/>
        <v>262.2</v>
      </c>
      <c r="H1803" s="166">
        <f t="shared" si="204"/>
        <v>340.86</v>
      </c>
      <c r="I1803" s="256">
        <f t="shared" si="205"/>
        <v>0</v>
      </c>
    </row>
    <row r="1804" spans="1:9" ht="12" hidden="1" customHeight="1" outlineLevel="1" x14ac:dyDescent="0.2">
      <c r="A1804" s="31" t="s">
        <v>1825</v>
      </c>
      <c r="B1804" s="38">
        <v>741</v>
      </c>
      <c r="C1804" s="39" t="s">
        <v>23</v>
      </c>
      <c r="D1804" s="219"/>
      <c r="E1804" s="40">
        <v>7.2</v>
      </c>
      <c r="F1804" s="40" t="s">
        <v>659</v>
      </c>
      <c r="G1804" s="166">
        <f t="shared" si="203"/>
        <v>273.60000000000002</v>
      </c>
      <c r="H1804" s="166">
        <f t="shared" si="204"/>
        <v>355.68000000000006</v>
      </c>
      <c r="I1804" s="256">
        <f t="shared" si="205"/>
        <v>0</v>
      </c>
    </row>
    <row r="1805" spans="1:9" ht="12" hidden="1" customHeight="1" outlineLevel="1" x14ac:dyDescent="0.2">
      <c r="A1805" s="31" t="s">
        <v>1825</v>
      </c>
      <c r="B1805" s="38">
        <v>742</v>
      </c>
      <c r="C1805" s="39" t="s">
        <v>24</v>
      </c>
      <c r="D1805" s="219"/>
      <c r="E1805" s="40">
        <v>14</v>
      </c>
      <c r="F1805" s="40" t="s">
        <v>659</v>
      </c>
      <c r="G1805" s="166">
        <f t="shared" si="203"/>
        <v>532</v>
      </c>
      <c r="H1805" s="166">
        <f t="shared" si="204"/>
        <v>691.6</v>
      </c>
      <c r="I1805" s="256">
        <f t="shared" si="205"/>
        <v>0</v>
      </c>
    </row>
    <row r="1806" spans="1:9" ht="12" hidden="1" customHeight="1" outlineLevel="1" x14ac:dyDescent="0.2">
      <c r="A1806" s="31" t="s">
        <v>1825</v>
      </c>
      <c r="B1806" s="38">
        <v>790</v>
      </c>
      <c r="C1806" s="39" t="s">
        <v>25</v>
      </c>
      <c r="D1806" s="219"/>
      <c r="E1806" s="40">
        <v>20.78</v>
      </c>
      <c r="F1806" s="40" t="s">
        <v>659</v>
      </c>
      <c r="G1806" s="166">
        <f t="shared" si="203"/>
        <v>789.6400000000001</v>
      </c>
      <c r="H1806" s="166">
        <f t="shared" si="204"/>
        <v>1026.5320000000002</v>
      </c>
      <c r="I1806" s="256">
        <f t="shared" si="205"/>
        <v>0</v>
      </c>
    </row>
    <row r="1807" spans="1:9" ht="12" hidden="1" customHeight="1" outlineLevel="1" x14ac:dyDescent="0.2">
      <c r="A1807" s="31" t="s">
        <v>1825</v>
      </c>
      <c r="B1807" s="38">
        <v>791</v>
      </c>
      <c r="C1807" s="169" t="s">
        <v>26</v>
      </c>
      <c r="D1807" s="219"/>
      <c r="E1807" s="40">
        <v>9.58</v>
      </c>
      <c r="F1807" s="40" t="s">
        <v>659</v>
      </c>
      <c r="G1807" s="166">
        <f t="shared" si="203"/>
        <v>364.04</v>
      </c>
      <c r="H1807" s="166">
        <f t="shared" si="204"/>
        <v>473.25200000000007</v>
      </c>
      <c r="I1807" s="256">
        <f t="shared" si="205"/>
        <v>0</v>
      </c>
    </row>
    <row r="1808" spans="1:9" ht="12" hidden="1" customHeight="1" outlineLevel="1" x14ac:dyDescent="0.2">
      <c r="A1808" s="31" t="s">
        <v>1825</v>
      </c>
      <c r="B1808" s="38">
        <v>792</v>
      </c>
      <c r="C1808" s="169" t="s">
        <v>27</v>
      </c>
      <c r="D1808" s="219"/>
      <c r="E1808" s="40">
        <v>9.3800000000000008</v>
      </c>
      <c r="F1808" s="40" t="s">
        <v>659</v>
      </c>
      <c r="G1808" s="166">
        <f t="shared" si="203"/>
        <v>356.44000000000005</v>
      </c>
      <c r="H1808" s="166">
        <f t="shared" si="204"/>
        <v>463.37200000000007</v>
      </c>
      <c r="I1808" s="256">
        <f t="shared" si="205"/>
        <v>0</v>
      </c>
    </row>
    <row r="1809" spans="1:9" ht="12" hidden="1" customHeight="1" outlineLevel="1" x14ac:dyDescent="0.2">
      <c r="A1809" s="31" t="s">
        <v>3329</v>
      </c>
      <c r="B1809" s="38" t="s">
        <v>28</v>
      </c>
      <c r="C1809" s="55" t="s">
        <v>29</v>
      </c>
      <c r="D1809" s="121"/>
      <c r="E1809" s="40">
        <v>119</v>
      </c>
      <c r="F1809" s="40" t="s">
        <v>4209</v>
      </c>
      <c r="G1809" s="166">
        <f t="shared" si="203"/>
        <v>4522</v>
      </c>
      <c r="H1809" s="166">
        <f t="shared" si="204"/>
        <v>5878.6</v>
      </c>
      <c r="I1809" s="256">
        <f t="shared" si="205"/>
        <v>0</v>
      </c>
    </row>
    <row r="1810" spans="1:9" ht="12" hidden="1" customHeight="1" outlineLevel="1" x14ac:dyDescent="0.2">
      <c r="A1810" s="31" t="s">
        <v>3329</v>
      </c>
      <c r="B1810" s="38" t="s">
        <v>30</v>
      </c>
      <c r="C1810" s="170" t="s">
        <v>31</v>
      </c>
      <c r="D1810" s="121"/>
      <c r="E1810" s="40">
        <v>153</v>
      </c>
      <c r="F1810" s="40" t="s">
        <v>4209</v>
      </c>
      <c r="G1810" s="166">
        <f t="shared" si="203"/>
        <v>5814</v>
      </c>
      <c r="H1810" s="166">
        <f t="shared" si="204"/>
        <v>7558.2</v>
      </c>
      <c r="I1810" s="256">
        <f t="shared" si="205"/>
        <v>0</v>
      </c>
    </row>
    <row r="1811" spans="1:9" ht="12" hidden="1" customHeight="1" outlineLevel="1" x14ac:dyDescent="0.2">
      <c r="A1811" s="31" t="s">
        <v>3329</v>
      </c>
      <c r="B1811" s="38" t="s">
        <v>32</v>
      </c>
      <c r="C1811" s="170" t="s">
        <v>33</v>
      </c>
      <c r="D1811" s="121"/>
      <c r="E1811" s="40">
        <v>212</v>
      </c>
      <c r="F1811" s="40" t="s">
        <v>4209</v>
      </c>
      <c r="G1811" s="166">
        <f t="shared" si="203"/>
        <v>8056</v>
      </c>
      <c r="H1811" s="166">
        <f t="shared" si="204"/>
        <v>10472.800000000001</v>
      </c>
      <c r="I1811" s="256">
        <f t="shared" si="205"/>
        <v>0</v>
      </c>
    </row>
    <row r="1812" spans="1:9" ht="12" hidden="1" customHeight="1" outlineLevel="1" x14ac:dyDescent="0.2">
      <c r="A1812" s="31" t="s">
        <v>34</v>
      </c>
      <c r="B1812" s="38" t="s">
        <v>35</v>
      </c>
      <c r="C1812" s="36" t="s">
        <v>36</v>
      </c>
      <c r="D1812" s="121"/>
      <c r="E1812" s="40">
        <v>45</v>
      </c>
      <c r="F1812" s="40" t="s">
        <v>659</v>
      </c>
      <c r="G1812" s="166">
        <f t="shared" si="203"/>
        <v>1710</v>
      </c>
      <c r="H1812" s="166">
        <f t="shared" si="204"/>
        <v>2223</v>
      </c>
      <c r="I1812" s="256">
        <f t="shared" si="205"/>
        <v>0</v>
      </c>
    </row>
    <row r="1813" spans="1:9" ht="12" hidden="1" customHeight="1" outlineLevel="1" x14ac:dyDescent="0.2">
      <c r="A1813" s="31" t="s">
        <v>34</v>
      </c>
      <c r="B1813" s="38" t="s">
        <v>37</v>
      </c>
      <c r="C1813" s="170" t="s">
        <v>38</v>
      </c>
      <c r="D1813" s="121"/>
      <c r="E1813" s="40">
        <v>45</v>
      </c>
      <c r="F1813" s="40" t="s">
        <v>659</v>
      </c>
      <c r="G1813" s="166">
        <f t="shared" si="203"/>
        <v>1710</v>
      </c>
      <c r="H1813" s="166">
        <f t="shared" si="204"/>
        <v>2223</v>
      </c>
      <c r="I1813" s="256">
        <f t="shared" si="205"/>
        <v>0</v>
      </c>
    </row>
    <row r="1814" spans="1:9" ht="12" hidden="1" customHeight="1" outlineLevel="1" x14ac:dyDescent="0.2">
      <c r="A1814" s="31" t="s">
        <v>34</v>
      </c>
      <c r="B1814" s="38">
        <v>272</v>
      </c>
      <c r="C1814" s="55" t="s">
        <v>39</v>
      </c>
      <c r="D1814" s="121"/>
      <c r="E1814" s="40">
        <v>21.95</v>
      </c>
      <c r="F1814" s="40" t="s">
        <v>659</v>
      </c>
      <c r="G1814" s="166">
        <f t="shared" si="203"/>
        <v>834.1</v>
      </c>
      <c r="H1814" s="166">
        <f t="shared" si="204"/>
        <v>1084.3300000000002</v>
      </c>
      <c r="I1814" s="256">
        <f t="shared" si="205"/>
        <v>0</v>
      </c>
    </row>
    <row r="1815" spans="1:9" ht="12" hidden="1" customHeight="1" outlineLevel="1" x14ac:dyDescent="0.2">
      <c r="A1815" s="31" t="s">
        <v>34</v>
      </c>
      <c r="B1815" s="38">
        <v>276</v>
      </c>
      <c r="C1815" s="170" t="s">
        <v>40</v>
      </c>
      <c r="D1815" s="121"/>
      <c r="E1815" s="40">
        <v>21.53</v>
      </c>
      <c r="F1815" s="40" t="s">
        <v>659</v>
      </c>
      <c r="G1815" s="166">
        <f t="shared" si="203"/>
        <v>818.1400000000001</v>
      </c>
      <c r="H1815" s="166">
        <f t="shared" si="204"/>
        <v>1063.5820000000001</v>
      </c>
      <c r="I1815" s="256">
        <f t="shared" si="205"/>
        <v>0</v>
      </c>
    </row>
    <row r="1816" spans="1:9" ht="12" hidden="1" customHeight="1" outlineLevel="1" x14ac:dyDescent="0.2">
      <c r="A1816" s="31" t="s">
        <v>41</v>
      </c>
      <c r="B1816" s="38">
        <v>961</v>
      </c>
      <c r="C1816" s="169" t="s">
        <v>42</v>
      </c>
      <c r="D1816" s="219"/>
      <c r="E1816" s="40">
        <v>45</v>
      </c>
      <c r="F1816" s="40" t="s">
        <v>659</v>
      </c>
      <c r="G1816" s="166">
        <f t="shared" si="203"/>
        <v>1710</v>
      </c>
      <c r="H1816" s="166">
        <f t="shared" si="204"/>
        <v>2223</v>
      </c>
      <c r="I1816" s="256">
        <f t="shared" si="205"/>
        <v>0</v>
      </c>
    </row>
    <row r="1817" spans="1:9" ht="12" hidden="1" customHeight="1" outlineLevel="1" x14ac:dyDescent="0.2">
      <c r="A1817" s="31" t="s">
        <v>41</v>
      </c>
      <c r="B1817" s="38">
        <v>962</v>
      </c>
      <c r="C1817" s="39" t="s">
        <v>43</v>
      </c>
      <c r="D1817" s="219"/>
      <c r="E1817" s="40">
        <v>98</v>
      </c>
      <c r="F1817" s="40" t="s">
        <v>659</v>
      </c>
      <c r="G1817" s="166">
        <f t="shared" si="203"/>
        <v>3724</v>
      </c>
      <c r="H1817" s="166">
        <f t="shared" si="204"/>
        <v>4841.2</v>
      </c>
      <c r="I1817" s="256">
        <f t="shared" si="205"/>
        <v>0</v>
      </c>
    </row>
    <row r="1818" spans="1:9" ht="12" hidden="1" customHeight="1" outlineLevel="1" x14ac:dyDescent="0.2">
      <c r="A1818" s="31" t="s">
        <v>41</v>
      </c>
      <c r="B1818" s="38" t="s">
        <v>1824</v>
      </c>
      <c r="C1818" s="39" t="s">
        <v>44</v>
      </c>
      <c r="D1818" s="219"/>
      <c r="E1818" s="40">
        <v>8</v>
      </c>
      <c r="F1818" s="40" t="s">
        <v>659</v>
      </c>
      <c r="G1818" s="166">
        <f t="shared" si="203"/>
        <v>304</v>
      </c>
      <c r="H1818" s="166">
        <f t="shared" si="204"/>
        <v>395.2</v>
      </c>
      <c r="I1818" s="256">
        <f t="shared" si="205"/>
        <v>0</v>
      </c>
    </row>
    <row r="1819" spans="1:9" ht="12" customHeight="1" collapsed="1" x14ac:dyDescent="0.25">
      <c r="A1819" s="125" t="s">
        <v>4084</v>
      </c>
      <c r="B1819" s="129"/>
      <c r="C1819" s="138"/>
      <c r="D1819" s="206"/>
      <c r="E1819" s="180"/>
      <c r="F1819" s="180"/>
    </row>
    <row r="1820" spans="1:9" ht="12" hidden="1" customHeight="1" outlineLevel="1" x14ac:dyDescent="0.2">
      <c r="A1820" s="31" t="s">
        <v>3330</v>
      </c>
      <c r="B1820" s="38"/>
      <c r="C1820" s="39" t="s">
        <v>45</v>
      </c>
      <c r="D1820" s="219"/>
      <c r="E1820" s="40">
        <v>4</v>
      </c>
      <c r="F1820" s="40" t="s">
        <v>659</v>
      </c>
      <c r="G1820" s="166">
        <f t="shared" ref="G1820:G1837" si="206">E1820*$G$1</f>
        <v>152</v>
      </c>
      <c r="H1820" s="166">
        <f t="shared" ref="H1820:H1837" si="207">G1820*($H$1+1)</f>
        <v>197.6</v>
      </c>
      <c r="I1820" s="256">
        <f t="shared" ref="I1820:I1837" si="208">D1820*H1820</f>
        <v>0</v>
      </c>
    </row>
    <row r="1821" spans="1:9" ht="12" hidden="1" customHeight="1" outlineLevel="1" x14ac:dyDescent="0.2">
      <c r="A1821" s="31" t="s">
        <v>3330</v>
      </c>
      <c r="B1821" s="38"/>
      <c r="C1821" s="39" t="s">
        <v>46</v>
      </c>
      <c r="D1821" s="219"/>
      <c r="E1821" s="40">
        <v>5.2</v>
      </c>
      <c r="F1821" s="40" t="s">
        <v>659</v>
      </c>
      <c r="G1821" s="166">
        <f t="shared" si="206"/>
        <v>197.6</v>
      </c>
      <c r="H1821" s="166">
        <f t="shared" si="207"/>
        <v>256.88</v>
      </c>
      <c r="I1821" s="256">
        <f t="shared" si="208"/>
        <v>0</v>
      </c>
    </row>
    <row r="1822" spans="1:9" ht="12" hidden="1" customHeight="1" outlineLevel="1" x14ac:dyDescent="0.2">
      <c r="A1822" s="31" t="s">
        <v>3330</v>
      </c>
      <c r="B1822" s="38"/>
      <c r="C1822" s="39" t="s">
        <v>47</v>
      </c>
      <c r="D1822" s="219"/>
      <c r="E1822" s="40">
        <v>6.15</v>
      </c>
      <c r="F1822" s="40" t="s">
        <v>659</v>
      </c>
      <c r="G1822" s="166">
        <f t="shared" si="206"/>
        <v>233.70000000000002</v>
      </c>
      <c r="H1822" s="166">
        <f t="shared" si="207"/>
        <v>303.81000000000006</v>
      </c>
      <c r="I1822" s="256">
        <f t="shared" si="208"/>
        <v>0</v>
      </c>
    </row>
    <row r="1823" spans="1:9" ht="12" hidden="1" customHeight="1" outlineLevel="1" x14ac:dyDescent="0.2">
      <c r="A1823" s="31" t="s">
        <v>3330</v>
      </c>
      <c r="B1823" s="38"/>
      <c r="C1823" s="39" t="s">
        <v>48</v>
      </c>
      <c r="D1823" s="219"/>
      <c r="E1823" s="40">
        <v>6.5</v>
      </c>
      <c r="F1823" s="40" t="s">
        <v>659</v>
      </c>
      <c r="G1823" s="166">
        <f t="shared" si="206"/>
        <v>247</v>
      </c>
      <c r="H1823" s="166">
        <f t="shared" si="207"/>
        <v>321.10000000000002</v>
      </c>
      <c r="I1823" s="256">
        <f t="shared" si="208"/>
        <v>0</v>
      </c>
    </row>
    <row r="1824" spans="1:9" ht="12" hidden="1" customHeight="1" outlineLevel="1" x14ac:dyDescent="0.2">
      <c r="A1824" s="33" t="s">
        <v>3330</v>
      </c>
      <c r="B1824" s="51" t="s">
        <v>4086</v>
      </c>
      <c r="C1824" s="62" t="s">
        <v>4087</v>
      </c>
      <c r="D1824" s="229"/>
      <c r="E1824" s="53">
        <v>1.8</v>
      </c>
      <c r="F1824" s="53" t="s">
        <v>4209</v>
      </c>
      <c r="G1824" s="166">
        <f t="shared" si="206"/>
        <v>68.400000000000006</v>
      </c>
      <c r="H1824" s="166">
        <f t="shared" si="207"/>
        <v>88.920000000000016</v>
      </c>
      <c r="I1824" s="256">
        <f t="shared" si="208"/>
        <v>0</v>
      </c>
    </row>
    <row r="1825" spans="1:9" ht="12" hidden="1" customHeight="1" outlineLevel="1" x14ac:dyDescent="0.2">
      <c r="A1825" s="31" t="s">
        <v>3330</v>
      </c>
      <c r="B1825" s="38" t="s">
        <v>4088</v>
      </c>
      <c r="C1825" s="39" t="s">
        <v>1822</v>
      </c>
      <c r="D1825" s="219"/>
      <c r="E1825" s="40">
        <v>2</v>
      </c>
      <c r="F1825" s="40" t="s">
        <v>4209</v>
      </c>
      <c r="G1825" s="166">
        <f t="shared" si="206"/>
        <v>76</v>
      </c>
      <c r="H1825" s="166">
        <f t="shared" si="207"/>
        <v>98.8</v>
      </c>
      <c r="I1825" s="256">
        <f t="shared" si="208"/>
        <v>0</v>
      </c>
    </row>
    <row r="1826" spans="1:9" ht="12" hidden="1" customHeight="1" outlineLevel="1" x14ac:dyDescent="0.2">
      <c r="A1826" s="31" t="s">
        <v>3331</v>
      </c>
      <c r="B1826" s="38" t="s">
        <v>729</v>
      </c>
      <c r="C1826" s="39" t="s">
        <v>49</v>
      </c>
      <c r="D1826" s="219"/>
      <c r="E1826" s="40">
        <v>2.2000000000000002</v>
      </c>
      <c r="F1826" s="40" t="s">
        <v>4209</v>
      </c>
      <c r="G1826" s="166">
        <f t="shared" si="206"/>
        <v>83.600000000000009</v>
      </c>
      <c r="H1826" s="166">
        <f t="shared" si="207"/>
        <v>108.68000000000002</v>
      </c>
      <c r="I1826" s="256">
        <f t="shared" si="208"/>
        <v>0</v>
      </c>
    </row>
    <row r="1827" spans="1:9" ht="12" hidden="1" customHeight="1" outlineLevel="1" x14ac:dyDescent="0.2">
      <c r="A1827" s="31" t="s">
        <v>3331</v>
      </c>
      <c r="B1827" s="38" t="s">
        <v>730</v>
      </c>
      <c r="C1827" s="39" t="s">
        <v>3332</v>
      </c>
      <c r="D1827" s="219"/>
      <c r="E1827" s="40">
        <v>0.8</v>
      </c>
      <c r="F1827" s="40" t="s">
        <v>4209</v>
      </c>
      <c r="G1827" s="166">
        <f t="shared" si="206"/>
        <v>30.400000000000002</v>
      </c>
      <c r="H1827" s="166">
        <f t="shared" si="207"/>
        <v>39.520000000000003</v>
      </c>
      <c r="I1827" s="256">
        <f t="shared" si="208"/>
        <v>0</v>
      </c>
    </row>
    <row r="1828" spans="1:9" ht="12" hidden="1" customHeight="1" outlineLevel="1" x14ac:dyDescent="0.2">
      <c r="A1828" s="31" t="s">
        <v>3331</v>
      </c>
      <c r="B1828" s="38" t="s">
        <v>731</v>
      </c>
      <c r="C1828" s="39" t="s">
        <v>3333</v>
      </c>
      <c r="D1828" s="219"/>
      <c r="E1828" s="40">
        <v>0.8</v>
      </c>
      <c r="F1828" s="40" t="s">
        <v>4209</v>
      </c>
      <c r="G1828" s="166">
        <f t="shared" si="206"/>
        <v>30.400000000000002</v>
      </c>
      <c r="H1828" s="166">
        <f t="shared" si="207"/>
        <v>39.520000000000003</v>
      </c>
      <c r="I1828" s="256">
        <f t="shared" si="208"/>
        <v>0</v>
      </c>
    </row>
    <row r="1829" spans="1:9" ht="12" hidden="1" customHeight="1" outlineLevel="1" x14ac:dyDescent="0.2">
      <c r="A1829" s="31" t="s">
        <v>3331</v>
      </c>
      <c r="B1829" s="38">
        <v>2055</v>
      </c>
      <c r="C1829" s="39" t="s">
        <v>3334</v>
      </c>
      <c r="D1829" s="219"/>
      <c r="E1829" s="40">
        <v>0.04</v>
      </c>
      <c r="F1829" s="40" t="s">
        <v>659</v>
      </c>
      <c r="G1829" s="166">
        <f t="shared" si="206"/>
        <v>1.52</v>
      </c>
      <c r="H1829" s="166">
        <f t="shared" si="207"/>
        <v>1.9760000000000002</v>
      </c>
      <c r="I1829" s="256">
        <f t="shared" si="208"/>
        <v>0</v>
      </c>
    </row>
    <row r="1830" spans="1:9" ht="12" hidden="1" customHeight="1" outlineLevel="1" x14ac:dyDescent="0.2">
      <c r="A1830" s="31" t="s">
        <v>3335</v>
      </c>
      <c r="B1830" s="38">
        <v>2081</v>
      </c>
      <c r="C1830" s="39" t="s">
        <v>50</v>
      </c>
      <c r="D1830" s="219"/>
      <c r="E1830" s="40">
        <v>6.8</v>
      </c>
      <c r="F1830" s="40" t="s">
        <v>659</v>
      </c>
      <c r="G1830" s="166">
        <f t="shared" si="206"/>
        <v>258.39999999999998</v>
      </c>
      <c r="H1830" s="166">
        <f t="shared" si="207"/>
        <v>335.91999999999996</v>
      </c>
      <c r="I1830" s="256">
        <f t="shared" si="208"/>
        <v>0</v>
      </c>
    </row>
    <row r="1831" spans="1:9" ht="12" hidden="1" customHeight="1" outlineLevel="1" x14ac:dyDescent="0.2">
      <c r="A1831" s="31" t="s">
        <v>3335</v>
      </c>
      <c r="B1831" s="38" t="s">
        <v>2781</v>
      </c>
      <c r="C1831" s="39" t="s">
        <v>51</v>
      </c>
      <c r="D1831" s="219"/>
      <c r="E1831" s="40">
        <v>7.2</v>
      </c>
      <c r="F1831" s="40" t="s">
        <v>659</v>
      </c>
      <c r="G1831" s="166">
        <f t="shared" si="206"/>
        <v>273.60000000000002</v>
      </c>
      <c r="H1831" s="166">
        <f t="shared" si="207"/>
        <v>355.68000000000006</v>
      </c>
      <c r="I1831" s="256">
        <f t="shared" si="208"/>
        <v>0</v>
      </c>
    </row>
    <row r="1832" spans="1:9" ht="12" hidden="1" customHeight="1" outlineLevel="1" x14ac:dyDescent="0.2">
      <c r="A1832" s="31" t="s">
        <v>3335</v>
      </c>
      <c r="B1832" s="38">
        <v>16080</v>
      </c>
      <c r="C1832" s="47" t="s">
        <v>52</v>
      </c>
      <c r="D1832" s="121"/>
      <c r="E1832" s="42">
        <v>321</v>
      </c>
      <c r="F1832" s="40" t="s">
        <v>659</v>
      </c>
      <c r="G1832" s="166">
        <f t="shared" si="206"/>
        <v>12198</v>
      </c>
      <c r="H1832" s="166">
        <f t="shared" si="207"/>
        <v>15857.4</v>
      </c>
      <c r="I1832" s="256">
        <f t="shared" si="208"/>
        <v>0</v>
      </c>
    </row>
    <row r="1833" spans="1:9" ht="12" hidden="1" customHeight="1" outlineLevel="1" x14ac:dyDescent="0.2">
      <c r="A1833" s="31" t="s">
        <v>3335</v>
      </c>
      <c r="B1833" s="38">
        <v>16110</v>
      </c>
      <c r="C1833" s="47" t="s">
        <v>53</v>
      </c>
      <c r="D1833" s="121"/>
      <c r="E1833" s="42">
        <v>370</v>
      </c>
      <c r="F1833" s="40" t="s">
        <v>659</v>
      </c>
      <c r="G1833" s="166">
        <f t="shared" si="206"/>
        <v>14060</v>
      </c>
      <c r="H1833" s="166">
        <f t="shared" si="207"/>
        <v>18278</v>
      </c>
      <c r="I1833" s="256">
        <f t="shared" si="208"/>
        <v>0</v>
      </c>
    </row>
    <row r="1834" spans="1:9" ht="12" hidden="1" customHeight="1" outlineLevel="1" x14ac:dyDescent="0.2">
      <c r="A1834" s="31" t="s">
        <v>3335</v>
      </c>
      <c r="B1834" s="38">
        <v>26080</v>
      </c>
      <c r="C1834" s="47" t="s">
        <v>54</v>
      </c>
      <c r="D1834" s="121"/>
      <c r="E1834" s="42">
        <v>367</v>
      </c>
      <c r="F1834" s="40" t="s">
        <v>659</v>
      </c>
      <c r="G1834" s="166">
        <f t="shared" si="206"/>
        <v>13946</v>
      </c>
      <c r="H1834" s="166">
        <f t="shared" si="207"/>
        <v>18129.8</v>
      </c>
      <c r="I1834" s="256">
        <f t="shared" si="208"/>
        <v>0</v>
      </c>
    </row>
    <row r="1835" spans="1:9" ht="12" hidden="1" customHeight="1" outlineLevel="1" x14ac:dyDescent="0.2">
      <c r="A1835" s="31" t="s">
        <v>3335</v>
      </c>
      <c r="B1835" s="38">
        <v>6090</v>
      </c>
      <c r="C1835" s="47" t="s">
        <v>55</v>
      </c>
      <c r="D1835" s="121"/>
      <c r="E1835" s="42">
        <v>255</v>
      </c>
      <c r="F1835" s="40" t="s">
        <v>659</v>
      </c>
      <c r="G1835" s="166">
        <f t="shared" si="206"/>
        <v>9690</v>
      </c>
      <c r="H1835" s="166">
        <f t="shared" si="207"/>
        <v>12597</v>
      </c>
      <c r="I1835" s="256">
        <f t="shared" si="208"/>
        <v>0</v>
      </c>
    </row>
    <row r="1836" spans="1:9" ht="12" hidden="1" customHeight="1" outlineLevel="1" x14ac:dyDescent="0.2">
      <c r="A1836" s="31" t="s">
        <v>3335</v>
      </c>
      <c r="B1836" s="38">
        <v>6110</v>
      </c>
      <c r="C1836" s="47" t="s">
        <v>56</v>
      </c>
      <c r="D1836" s="121"/>
      <c r="E1836" s="42">
        <v>296</v>
      </c>
      <c r="F1836" s="40" t="s">
        <v>659</v>
      </c>
      <c r="G1836" s="166">
        <f t="shared" si="206"/>
        <v>11248</v>
      </c>
      <c r="H1836" s="166">
        <f t="shared" si="207"/>
        <v>14622.4</v>
      </c>
      <c r="I1836" s="256">
        <f t="shared" si="208"/>
        <v>0</v>
      </c>
    </row>
    <row r="1837" spans="1:9" ht="12" hidden="1" customHeight="1" outlineLevel="1" x14ac:dyDescent="0.2">
      <c r="A1837" s="31" t="s">
        <v>3335</v>
      </c>
      <c r="B1837" s="38">
        <v>6170</v>
      </c>
      <c r="C1837" s="47" t="s">
        <v>57</v>
      </c>
      <c r="D1837" s="121"/>
      <c r="E1837" s="42">
        <v>379</v>
      </c>
      <c r="F1837" s="40" t="s">
        <v>659</v>
      </c>
      <c r="G1837" s="166">
        <f t="shared" si="206"/>
        <v>14402</v>
      </c>
      <c r="H1837" s="166">
        <f t="shared" si="207"/>
        <v>18722.600000000002</v>
      </c>
      <c r="I1837" s="256">
        <f t="shared" si="208"/>
        <v>0</v>
      </c>
    </row>
    <row r="1838" spans="1:9" ht="12" customHeight="1" collapsed="1" x14ac:dyDescent="0.2"/>
    <row r="1839" spans="1:9" ht="12" customHeight="1" x14ac:dyDescent="0.2">
      <c r="D1839" s="252">
        <f>SUM(D4:D1837)</f>
        <v>0</v>
      </c>
      <c r="I1839" s="259">
        <f>SUM(I4:I1837)</f>
        <v>0</v>
      </c>
    </row>
  </sheetData>
  <autoFilter ref="I1"/>
  <mergeCells count="98">
    <mergeCell ref="A1065:A1067"/>
    <mergeCell ref="B1065:B1067"/>
    <mergeCell ref="A1086:A1089"/>
    <mergeCell ref="A1328:A1329"/>
    <mergeCell ref="B1328:B1329"/>
    <mergeCell ref="A1326:A1327"/>
    <mergeCell ref="B1326:B1327"/>
    <mergeCell ref="A1055:A1057"/>
    <mergeCell ref="B1055:B1057"/>
    <mergeCell ref="A1058:A1060"/>
    <mergeCell ref="B1058:B1060"/>
    <mergeCell ref="A1061:A1064"/>
    <mergeCell ref="A1047:A1048"/>
    <mergeCell ref="B1047:B1048"/>
    <mergeCell ref="A1049:A1051"/>
    <mergeCell ref="B1049:B1051"/>
    <mergeCell ref="A1052:A1054"/>
    <mergeCell ref="B1052:B1054"/>
    <mergeCell ref="A1039:A1040"/>
    <mergeCell ref="B1039:B1040"/>
    <mergeCell ref="A1041:A1043"/>
    <mergeCell ref="B1041:B1043"/>
    <mergeCell ref="A1044:A1046"/>
    <mergeCell ref="B1044:B1046"/>
    <mergeCell ref="A980:A981"/>
    <mergeCell ref="B980:B981"/>
    <mergeCell ref="A1033:A1035"/>
    <mergeCell ref="B1033:B1035"/>
    <mergeCell ref="A1036:A1038"/>
    <mergeCell ref="B1036:B1038"/>
    <mergeCell ref="A976:A977"/>
    <mergeCell ref="B976:B977"/>
    <mergeCell ref="A974:A975"/>
    <mergeCell ref="B974:B975"/>
    <mergeCell ref="A978:A979"/>
    <mergeCell ref="B978:B979"/>
    <mergeCell ref="A967:A968"/>
    <mergeCell ref="B967:B968"/>
    <mergeCell ref="A965:A966"/>
    <mergeCell ref="B965:B966"/>
    <mergeCell ref="A971:A972"/>
    <mergeCell ref="B971:B972"/>
    <mergeCell ref="A969:A970"/>
    <mergeCell ref="B969:B970"/>
    <mergeCell ref="A961:A962"/>
    <mergeCell ref="B961:B962"/>
    <mergeCell ref="A956:A958"/>
    <mergeCell ref="A959:A960"/>
    <mergeCell ref="B959:B960"/>
    <mergeCell ref="A948:A950"/>
    <mergeCell ref="B948:B950"/>
    <mergeCell ref="A741:A742"/>
    <mergeCell ref="B741:B742"/>
    <mergeCell ref="A953:A955"/>
    <mergeCell ref="B953:B955"/>
    <mergeCell ref="A951:A952"/>
    <mergeCell ref="B951:B952"/>
    <mergeCell ref="A237:A238"/>
    <mergeCell ref="C237:C238"/>
    <mergeCell ref="A99:A100"/>
    <mergeCell ref="B99:B100"/>
    <mergeCell ref="A739:A740"/>
    <mergeCell ref="B739:B740"/>
    <mergeCell ref="A239:A240"/>
    <mergeCell ref="C239:C240"/>
    <mergeCell ref="A97:A98"/>
    <mergeCell ref="B97:B98"/>
    <mergeCell ref="A72:A73"/>
    <mergeCell ref="B72:B73"/>
    <mergeCell ref="A101:A102"/>
    <mergeCell ref="A38:A39"/>
    <mergeCell ref="B38:B39"/>
    <mergeCell ref="A70:A71"/>
    <mergeCell ref="B70:B71"/>
    <mergeCell ref="A51:A52"/>
    <mergeCell ref="B51:B52"/>
    <mergeCell ref="B25:B26"/>
    <mergeCell ref="A27:A28"/>
    <mergeCell ref="B27:B28"/>
    <mergeCell ref="A25:A26"/>
    <mergeCell ref="A29:A30"/>
    <mergeCell ref="B29:B30"/>
    <mergeCell ref="A1330:A1331"/>
    <mergeCell ref="B1330:B1331"/>
    <mergeCell ref="A31:A32"/>
    <mergeCell ref="B31:B32"/>
    <mergeCell ref="A35:A36"/>
    <mergeCell ref="B35:B36"/>
    <mergeCell ref="A49:A50"/>
    <mergeCell ref="B49:B50"/>
    <mergeCell ref="A46:A48"/>
    <mergeCell ref="B46:B48"/>
    <mergeCell ref="A44:A45"/>
    <mergeCell ref="B44:B45"/>
    <mergeCell ref="A33:A34"/>
    <mergeCell ref="B33:B34"/>
    <mergeCell ref="A42:A43"/>
    <mergeCell ref="B42:B43"/>
  </mergeCells>
  <phoneticPr fontId="3" type="noConversion"/>
  <pageMargins left="0.39370078740157483" right="0.39370078740157483" top="0.24" bottom="0.28000000000000003" header="0.18" footer="0.2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H636"/>
  <sheetViews>
    <sheetView view="pageBreakPreview" zoomScaleNormal="100" workbookViewId="0">
      <pane ySplit="2" topLeftCell="A3" activePane="bottomLeft" state="frozen"/>
      <selection pane="bottomLeft"/>
    </sheetView>
  </sheetViews>
  <sheetFormatPr defaultRowHeight="12.75" outlineLevelRow="1" outlineLevelCol="1" x14ac:dyDescent="0.2"/>
  <cols>
    <col min="1" max="1" width="10.5703125" style="266" customWidth="1"/>
    <col min="2" max="2" width="62.7109375" style="266" customWidth="1"/>
    <col min="3" max="3" width="13.42578125" style="445" customWidth="1"/>
    <col min="4" max="4" width="8.7109375" style="440" customWidth="1"/>
    <col min="5" max="5" width="8.7109375" style="441" customWidth="1"/>
    <col min="6" max="7" width="10.7109375" style="402" hidden="1" customWidth="1" outlineLevel="1"/>
    <col min="8" max="8" width="10.7109375" style="349" customWidth="1" collapsed="1"/>
    <col min="9" max="16384" width="9.140625" style="266"/>
  </cols>
  <sheetData>
    <row r="1" spans="1:8" ht="15.95" customHeight="1" thickBot="1" x14ac:dyDescent="0.25">
      <c r="C1" s="316"/>
      <c r="D1" s="337"/>
      <c r="E1" s="8" t="s">
        <v>4184</v>
      </c>
      <c r="F1" s="162">
        <v>38</v>
      </c>
      <c r="G1" s="163">
        <v>0.3</v>
      </c>
      <c r="H1" s="338"/>
    </row>
    <row r="2" spans="1:8" ht="15.95" customHeight="1" thickBot="1" x14ac:dyDescent="0.25">
      <c r="A2" s="267" t="s">
        <v>636</v>
      </c>
      <c r="B2" s="267" t="s">
        <v>627</v>
      </c>
      <c r="C2" s="339"/>
      <c r="D2" s="340" t="s">
        <v>2832</v>
      </c>
      <c r="E2" s="264" t="s">
        <v>4188</v>
      </c>
      <c r="F2" s="265"/>
      <c r="G2" s="265"/>
      <c r="H2" s="341" t="s">
        <v>3551</v>
      </c>
    </row>
    <row r="3" spans="1:8" ht="15.95" customHeight="1" x14ac:dyDescent="0.2">
      <c r="A3" s="334"/>
      <c r="B3" s="334"/>
      <c r="C3" s="342"/>
      <c r="D3" s="343"/>
      <c r="E3" s="335"/>
      <c r="F3" s="336"/>
      <c r="G3" s="336"/>
      <c r="H3" s="344"/>
    </row>
    <row r="4" spans="1:8" ht="15.95" customHeight="1" x14ac:dyDescent="0.2">
      <c r="A4" s="345"/>
      <c r="B4" s="268" t="s">
        <v>2556</v>
      </c>
      <c r="C4" s="346"/>
      <c r="D4" s="347"/>
      <c r="E4" s="182"/>
      <c r="F4" s="348"/>
      <c r="G4" s="348"/>
    </row>
    <row r="5" spans="1:8" ht="15.95" hidden="1" customHeight="1" outlineLevel="1" x14ac:dyDescent="0.2">
      <c r="A5" s="345"/>
      <c r="B5" s="269" t="s">
        <v>3449</v>
      </c>
      <c r="C5" s="861">
        <v>298</v>
      </c>
      <c r="D5" s="263"/>
      <c r="E5" s="56" t="s">
        <v>59</v>
      </c>
      <c r="F5" s="166">
        <f>C5*$F$1</f>
        <v>11324</v>
      </c>
      <c r="G5" s="166">
        <f>F5*($G$1+1)</f>
        <v>14721.2</v>
      </c>
      <c r="H5" s="350">
        <f>D5*G5</f>
        <v>0</v>
      </c>
    </row>
    <row r="6" spans="1:8" ht="15.95" hidden="1" customHeight="1" outlineLevel="1" thickBot="1" x14ac:dyDescent="0.25">
      <c r="A6" s="345"/>
      <c r="B6" s="270" t="s">
        <v>2557</v>
      </c>
      <c r="C6" s="862"/>
      <c r="D6" s="260"/>
      <c r="E6" s="261"/>
      <c r="F6" s="262"/>
      <c r="G6" s="262"/>
      <c r="H6" s="351"/>
    </row>
    <row r="7" spans="1:8" ht="15.95" hidden="1" customHeight="1" outlineLevel="1" x14ac:dyDescent="0.2">
      <c r="A7" s="345"/>
      <c r="B7" s="271" t="s">
        <v>3450</v>
      </c>
      <c r="C7" s="861">
        <v>308</v>
      </c>
      <c r="D7" s="67"/>
      <c r="E7" s="56" t="s">
        <v>59</v>
      </c>
      <c r="F7" s="166">
        <f>C7*$F$1</f>
        <v>11704</v>
      </c>
      <c r="G7" s="166">
        <f>F7*($G$1+1)</f>
        <v>15215.2</v>
      </c>
      <c r="H7" s="350">
        <f>D7*G7</f>
        <v>0</v>
      </c>
    </row>
    <row r="8" spans="1:8" ht="15.95" hidden="1" customHeight="1" outlineLevel="1" thickBot="1" x14ac:dyDescent="0.25">
      <c r="A8" s="345"/>
      <c r="B8" s="270" t="s">
        <v>2557</v>
      </c>
      <c r="C8" s="862"/>
      <c r="D8" s="260"/>
      <c r="E8" s="261"/>
      <c r="F8" s="262"/>
      <c r="G8" s="262"/>
      <c r="H8" s="351"/>
    </row>
    <row r="9" spans="1:8" ht="15.95" hidden="1" customHeight="1" outlineLevel="1" x14ac:dyDescent="0.2">
      <c r="A9" s="345"/>
      <c r="B9" s="271" t="s">
        <v>3451</v>
      </c>
      <c r="C9" s="861">
        <v>328</v>
      </c>
      <c r="D9" s="242"/>
      <c r="E9" s="56" t="s">
        <v>59</v>
      </c>
      <c r="F9" s="166">
        <f>C9*$F$1</f>
        <v>12464</v>
      </c>
      <c r="G9" s="166">
        <f>F9*($G$1+1)</f>
        <v>16203.2</v>
      </c>
      <c r="H9" s="350">
        <f>D9*G9</f>
        <v>0</v>
      </c>
    </row>
    <row r="10" spans="1:8" ht="15.95" hidden="1" customHeight="1" outlineLevel="1" thickBot="1" x14ac:dyDescent="0.25">
      <c r="A10" s="345"/>
      <c r="B10" s="270" t="s">
        <v>2557</v>
      </c>
      <c r="C10" s="862"/>
      <c r="D10" s="260"/>
      <c r="E10" s="261"/>
      <c r="F10" s="262"/>
      <c r="G10" s="262"/>
      <c r="H10" s="351"/>
    </row>
    <row r="11" spans="1:8" ht="15.95" hidden="1" customHeight="1" outlineLevel="1" x14ac:dyDescent="0.2">
      <c r="A11" s="345"/>
      <c r="B11" s="271" t="s">
        <v>3452</v>
      </c>
      <c r="C11" s="861">
        <v>439</v>
      </c>
      <c r="D11" s="67"/>
      <c r="E11" s="56" t="s">
        <v>59</v>
      </c>
      <c r="F11" s="166">
        <f>C11*$F$1</f>
        <v>16682</v>
      </c>
      <c r="G11" s="166">
        <f>F11*($G$1+1)</f>
        <v>21686.600000000002</v>
      </c>
      <c r="H11" s="350">
        <f>D11*G11</f>
        <v>0</v>
      </c>
    </row>
    <row r="12" spans="1:8" ht="15.95" hidden="1" customHeight="1" outlineLevel="1" thickBot="1" x14ac:dyDescent="0.25">
      <c r="A12" s="345"/>
      <c r="B12" s="270" t="s">
        <v>2557</v>
      </c>
      <c r="C12" s="862"/>
      <c r="D12" s="260"/>
      <c r="E12" s="261"/>
      <c r="F12" s="262"/>
      <c r="G12" s="262"/>
      <c r="H12" s="351"/>
    </row>
    <row r="13" spans="1:8" ht="15.95" hidden="1" customHeight="1" outlineLevel="1" x14ac:dyDescent="0.2">
      <c r="A13" s="345"/>
      <c r="B13" s="271" t="s">
        <v>3453</v>
      </c>
      <c r="C13" s="861">
        <v>454</v>
      </c>
      <c r="D13" s="67"/>
      <c r="E13" s="56" t="s">
        <v>59</v>
      </c>
      <c r="F13" s="166">
        <f>C13*$F$1</f>
        <v>17252</v>
      </c>
      <c r="G13" s="166">
        <f>F13*($G$1+1)</f>
        <v>22427.600000000002</v>
      </c>
      <c r="H13" s="350">
        <f>D13*G13</f>
        <v>0</v>
      </c>
    </row>
    <row r="14" spans="1:8" ht="15.95" hidden="1" customHeight="1" outlineLevel="1" thickBot="1" x14ac:dyDescent="0.25">
      <c r="A14" s="345"/>
      <c r="B14" s="270" t="s">
        <v>2557</v>
      </c>
      <c r="C14" s="862"/>
      <c r="D14" s="260"/>
      <c r="E14" s="261"/>
      <c r="F14" s="262"/>
      <c r="G14" s="262"/>
      <c r="H14" s="351"/>
    </row>
    <row r="15" spans="1:8" ht="15.95" hidden="1" customHeight="1" outlineLevel="1" x14ac:dyDescent="0.2">
      <c r="A15" s="345"/>
      <c r="B15" s="271" t="s">
        <v>3454</v>
      </c>
      <c r="C15" s="861">
        <v>484</v>
      </c>
      <c r="D15" s="67"/>
      <c r="E15" s="56" t="s">
        <v>59</v>
      </c>
      <c r="F15" s="166">
        <f>C15*$F$1</f>
        <v>18392</v>
      </c>
      <c r="G15" s="166">
        <f>F15*($G$1+1)</f>
        <v>23909.600000000002</v>
      </c>
      <c r="H15" s="350">
        <f>D15*G15</f>
        <v>0</v>
      </c>
    </row>
    <row r="16" spans="1:8" ht="15.95" hidden="1" customHeight="1" outlineLevel="1" thickBot="1" x14ac:dyDescent="0.25">
      <c r="A16" s="345"/>
      <c r="B16" s="270" t="s">
        <v>2557</v>
      </c>
      <c r="C16" s="862"/>
      <c r="D16" s="260"/>
      <c r="E16" s="261"/>
      <c r="F16" s="262"/>
      <c r="G16" s="262"/>
      <c r="H16" s="351"/>
    </row>
    <row r="17" spans="1:8" ht="15.95" hidden="1" customHeight="1" outlineLevel="1" x14ac:dyDescent="0.2">
      <c r="A17" s="345"/>
      <c r="B17" s="271" t="s">
        <v>1625</v>
      </c>
      <c r="C17" s="861">
        <v>365</v>
      </c>
      <c r="D17" s="67"/>
      <c r="E17" s="56" t="s">
        <v>59</v>
      </c>
      <c r="F17" s="166">
        <f>C17*$F$1</f>
        <v>13870</v>
      </c>
      <c r="G17" s="166">
        <f>F17*($G$1+1)</f>
        <v>18031</v>
      </c>
      <c r="H17" s="350">
        <f>D17*G17</f>
        <v>0</v>
      </c>
    </row>
    <row r="18" spans="1:8" ht="15.95" hidden="1" customHeight="1" outlineLevel="1" thickBot="1" x14ac:dyDescent="0.25">
      <c r="A18" s="345"/>
      <c r="B18" s="270" t="s">
        <v>1626</v>
      </c>
      <c r="C18" s="862"/>
      <c r="D18" s="260"/>
      <c r="E18" s="261"/>
      <c r="F18" s="262"/>
      <c r="G18" s="262"/>
      <c r="H18" s="351"/>
    </row>
    <row r="19" spans="1:8" ht="15.95" hidden="1" customHeight="1" outlineLevel="1" x14ac:dyDescent="0.2">
      <c r="A19" s="345"/>
      <c r="B19" s="271" t="s">
        <v>1627</v>
      </c>
      <c r="C19" s="861">
        <v>400</v>
      </c>
      <c r="D19" s="67"/>
      <c r="E19" s="56" t="s">
        <v>59</v>
      </c>
      <c r="F19" s="166">
        <f>C19*$F$1</f>
        <v>15200</v>
      </c>
      <c r="G19" s="166">
        <f>F19*($G$1+1)</f>
        <v>19760</v>
      </c>
      <c r="H19" s="350">
        <f>D19*G19</f>
        <v>0</v>
      </c>
    </row>
    <row r="20" spans="1:8" ht="15.95" hidden="1" customHeight="1" outlineLevel="1" thickBot="1" x14ac:dyDescent="0.25">
      <c r="A20" s="345"/>
      <c r="B20" s="270" t="s">
        <v>1628</v>
      </c>
      <c r="C20" s="862"/>
      <c r="D20" s="260"/>
      <c r="E20" s="261"/>
      <c r="F20" s="262"/>
      <c r="G20" s="262"/>
      <c r="H20" s="351"/>
    </row>
    <row r="21" spans="1:8" ht="15.95" hidden="1" customHeight="1" outlineLevel="1" x14ac:dyDescent="0.2">
      <c r="A21" s="345"/>
      <c r="B21" s="271" t="s">
        <v>1629</v>
      </c>
      <c r="C21" s="861">
        <v>535</v>
      </c>
      <c r="D21" s="67"/>
      <c r="E21" s="56" t="s">
        <v>59</v>
      </c>
      <c r="F21" s="166">
        <f>C21*$F$1</f>
        <v>20330</v>
      </c>
      <c r="G21" s="166">
        <f>F21*($G$1+1)</f>
        <v>26429</v>
      </c>
      <c r="H21" s="350">
        <f>D21*G21</f>
        <v>0</v>
      </c>
    </row>
    <row r="22" spans="1:8" ht="15.95" hidden="1" customHeight="1" outlineLevel="1" thickBot="1" x14ac:dyDescent="0.25">
      <c r="A22" s="345"/>
      <c r="B22" s="270" t="s">
        <v>1630</v>
      </c>
      <c r="C22" s="862"/>
      <c r="D22" s="260"/>
      <c r="E22" s="261"/>
      <c r="F22" s="262"/>
      <c r="G22" s="262"/>
      <c r="H22" s="351"/>
    </row>
    <row r="23" spans="1:8" ht="15.95" hidden="1" customHeight="1" outlineLevel="1" x14ac:dyDescent="0.2">
      <c r="A23" s="345"/>
      <c r="B23" s="271" t="s">
        <v>1631</v>
      </c>
      <c r="C23" s="861">
        <v>605</v>
      </c>
      <c r="D23" s="67"/>
      <c r="E23" s="56" t="s">
        <v>59</v>
      </c>
      <c r="F23" s="166">
        <f>C23*$F$1</f>
        <v>22990</v>
      </c>
      <c r="G23" s="166">
        <f>F23*($G$1+1)</f>
        <v>29887</v>
      </c>
      <c r="H23" s="350">
        <f>D23*G23</f>
        <v>0</v>
      </c>
    </row>
    <row r="24" spans="1:8" ht="15.95" hidden="1" customHeight="1" outlineLevel="1" thickBot="1" x14ac:dyDescent="0.25">
      <c r="A24" s="345"/>
      <c r="B24" s="270" t="s">
        <v>1632</v>
      </c>
      <c r="C24" s="862"/>
      <c r="D24" s="260"/>
      <c r="E24" s="261"/>
      <c r="F24" s="262"/>
      <c r="G24" s="262"/>
      <c r="H24" s="351"/>
    </row>
    <row r="25" spans="1:8" ht="15.95" hidden="1" customHeight="1" outlineLevel="1" x14ac:dyDescent="0.2">
      <c r="A25" s="345"/>
      <c r="B25" s="271" t="s">
        <v>1633</v>
      </c>
      <c r="C25" s="861">
        <v>110</v>
      </c>
      <c r="D25" s="67"/>
      <c r="E25" s="56" t="s">
        <v>59</v>
      </c>
      <c r="F25" s="166">
        <f>C25*$F$1</f>
        <v>4180</v>
      </c>
      <c r="G25" s="166">
        <f>F25*($G$1+1)</f>
        <v>5434</v>
      </c>
      <c r="H25" s="350">
        <f>D25*G25</f>
        <v>0</v>
      </c>
    </row>
    <row r="26" spans="1:8" ht="15.95" hidden="1" customHeight="1" outlineLevel="1" thickBot="1" x14ac:dyDescent="0.25">
      <c r="A26" s="345"/>
      <c r="B26" s="270" t="s">
        <v>2558</v>
      </c>
      <c r="C26" s="862"/>
      <c r="D26" s="260"/>
      <c r="E26" s="261"/>
      <c r="F26" s="262"/>
      <c r="G26" s="262"/>
      <c r="H26" s="351"/>
    </row>
    <row r="27" spans="1:8" ht="15.95" hidden="1" customHeight="1" outlineLevel="1" thickBot="1" x14ac:dyDescent="0.25">
      <c r="A27" s="345"/>
      <c r="B27" s="270" t="s">
        <v>1634</v>
      </c>
      <c r="C27" s="352">
        <v>130.69999999999999</v>
      </c>
      <c r="D27" s="67"/>
      <c r="E27" s="56" t="s">
        <v>59</v>
      </c>
      <c r="F27" s="166">
        <f>C27*$F$1</f>
        <v>4966.5999999999995</v>
      </c>
      <c r="G27" s="166">
        <f>F27*($G$1+1)</f>
        <v>6456.58</v>
      </c>
      <c r="H27" s="350">
        <f>D27*G27</f>
        <v>0</v>
      </c>
    </row>
    <row r="28" spans="1:8" ht="15.95" customHeight="1" collapsed="1" x14ac:dyDescent="0.2">
      <c r="A28" s="345"/>
      <c r="B28" s="268" t="s">
        <v>2559</v>
      </c>
      <c r="C28" s="346"/>
      <c r="D28" s="353"/>
      <c r="E28" s="317"/>
      <c r="F28" s="262"/>
      <c r="G28" s="262"/>
      <c r="H28" s="351"/>
    </row>
    <row r="29" spans="1:8" ht="15.95" hidden="1" customHeight="1" outlineLevel="1" x14ac:dyDescent="0.2">
      <c r="A29" s="354">
        <v>215702</v>
      </c>
      <c r="B29" s="272" t="s">
        <v>1635</v>
      </c>
      <c r="C29" s="355">
        <v>170</v>
      </c>
      <c r="D29" s="67"/>
      <c r="E29" s="56" t="s">
        <v>59</v>
      </c>
      <c r="F29" s="166">
        <f t="shared" ref="F29:F36" si="0">C29*$F$1</f>
        <v>6460</v>
      </c>
      <c r="G29" s="166">
        <f t="shared" ref="G29:G36" si="1">F29*($G$1+1)</f>
        <v>8398</v>
      </c>
      <c r="H29" s="350">
        <f t="shared" ref="H29:H36" si="2">D29*G29</f>
        <v>0</v>
      </c>
    </row>
    <row r="30" spans="1:8" ht="15.95" hidden="1" customHeight="1" outlineLevel="1" thickBot="1" x14ac:dyDescent="0.25">
      <c r="A30" s="356">
        <v>228605</v>
      </c>
      <c r="B30" s="273" t="s">
        <v>1636</v>
      </c>
      <c r="C30" s="352">
        <v>180</v>
      </c>
      <c r="D30" s="67"/>
      <c r="E30" s="56" t="s">
        <v>59</v>
      </c>
      <c r="F30" s="166">
        <f t="shared" si="0"/>
        <v>6840</v>
      </c>
      <c r="G30" s="166">
        <f t="shared" si="1"/>
        <v>8892</v>
      </c>
      <c r="H30" s="350">
        <f t="shared" si="2"/>
        <v>0</v>
      </c>
    </row>
    <row r="31" spans="1:8" ht="15.95" hidden="1" customHeight="1" outlineLevel="1" x14ac:dyDescent="0.2">
      <c r="A31" s="357">
        <v>215705</v>
      </c>
      <c r="B31" s="274" t="s">
        <v>1637</v>
      </c>
      <c r="C31" s="358">
        <v>170</v>
      </c>
      <c r="D31" s="67"/>
      <c r="E31" s="56" t="s">
        <v>59</v>
      </c>
      <c r="F31" s="166">
        <f t="shared" si="0"/>
        <v>6460</v>
      </c>
      <c r="G31" s="166">
        <f t="shared" si="1"/>
        <v>8398</v>
      </c>
      <c r="H31" s="350">
        <f t="shared" si="2"/>
        <v>0</v>
      </c>
    </row>
    <row r="32" spans="1:8" ht="15.95" hidden="1" customHeight="1" outlineLevel="1" thickBot="1" x14ac:dyDescent="0.25">
      <c r="A32" s="356">
        <v>228572</v>
      </c>
      <c r="B32" s="273" t="s">
        <v>1638</v>
      </c>
      <c r="C32" s="352">
        <v>181</v>
      </c>
      <c r="D32" s="67"/>
      <c r="E32" s="56" t="s">
        <v>59</v>
      </c>
      <c r="F32" s="166">
        <f t="shared" si="0"/>
        <v>6878</v>
      </c>
      <c r="G32" s="166">
        <f t="shared" si="1"/>
        <v>8941.4</v>
      </c>
      <c r="H32" s="350">
        <f t="shared" si="2"/>
        <v>0</v>
      </c>
    </row>
    <row r="33" spans="1:8" ht="15.95" hidden="1" customHeight="1" outlineLevel="1" x14ac:dyDescent="0.2">
      <c r="A33" s="357">
        <v>215699</v>
      </c>
      <c r="B33" s="274" t="s">
        <v>1639</v>
      </c>
      <c r="C33" s="358">
        <v>195</v>
      </c>
      <c r="D33" s="67"/>
      <c r="E33" s="56" t="s">
        <v>59</v>
      </c>
      <c r="F33" s="166">
        <f t="shared" si="0"/>
        <v>7410</v>
      </c>
      <c r="G33" s="166">
        <f t="shared" si="1"/>
        <v>9633</v>
      </c>
      <c r="H33" s="350">
        <f t="shared" si="2"/>
        <v>0</v>
      </c>
    </row>
    <row r="34" spans="1:8" ht="15.95" hidden="1" customHeight="1" outlineLevel="1" thickBot="1" x14ac:dyDescent="0.25">
      <c r="A34" s="356">
        <v>228455</v>
      </c>
      <c r="B34" s="273" t="s">
        <v>1640</v>
      </c>
      <c r="C34" s="352">
        <v>216</v>
      </c>
      <c r="D34" s="67"/>
      <c r="E34" s="56" t="s">
        <v>59</v>
      </c>
      <c r="F34" s="166">
        <f t="shared" si="0"/>
        <v>8208</v>
      </c>
      <c r="G34" s="166">
        <f t="shared" si="1"/>
        <v>10670.4</v>
      </c>
      <c r="H34" s="350">
        <f t="shared" si="2"/>
        <v>0</v>
      </c>
    </row>
    <row r="35" spans="1:8" ht="15.95" hidden="1" customHeight="1" outlineLevel="1" x14ac:dyDescent="0.2">
      <c r="A35" s="878"/>
      <c r="B35" s="275" t="s">
        <v>1641</v>
      </c>
      <c r="C35" s="359">
        <v>260</v>
      </c>
      <c r="D35" s="67"/>
      <c r="E35" s="56" t="s">
        <v>59</v>
      </c>
      <c r="F35" s="166">
        <f t="shared" si="0"/>
        <v>9880</v>
      </c>
      <c r="G35" s="166">
        <f t="shared" si="1"/>
        <v>12844</v>
      </c>
      <c r="H35" s="350">
        <f t="shared" si="2"/>
        <v>0</v>
      </c>
    </row>
    <row r="36" spans="1:8" ht="15.95" hidden="1" customHeight="1" outlineLevel="1" x14ac:dyDescent="0.2">
      <c r="A36" s="879"/>
      <c r="B36" s="274" t="s">
        <v>1642</v>
      </c>
      <c r="C36" s="358">
        <v>270</v>
      </c>
      <c r="D36" s="67"/>
      <c r="E36" s="56" t="s">
        <v>59</v>
      </c>
      <c r="F36" s="166">
        <f t="shared" si="0"/>
        <v>10260</v>
      </c>
      <c r="G36" s="166">
        <f t="shared" si="1"/>
        <v>13338</v>
      </c>
      <c r="H36" s="350">
        <f t="shared" si="2"/>
        <v>0</v>
      </c>
    </row>
    <row r="37" spans="1:8" ht="15.95" hidden="1" customHeight="1" outlineLevel="1" thickBot="1" x14ac:dyDescent="0.25">
      <c r="A37" s="880"/>
      <c r="B37" s="273" t="s">
        <v>2560</v>
      </c>
      <c r="C37" s="361"/>
      <c r="D37" s="362"/>
      <c r="E37" s="317"/>
      <c r="F37" s="363"/>
      <c r="G37" s="363"/>
      <c r="H37" s="351"/>
    </row>
    <row r="38" spans="1:8" ht="15.95" hidden="1" customHeight="1" outlineLevel="1" thickBot="1" x14ac:dyDescent="0.25">
      <c r="A38" s="360"/>
      <c r="B38" s="273" t="s">
        <v>1643</v>
      </c>
      <c r="C38" s="352">
        <v>249.5</v>
      </c>
      <c r="D38" s="67"/>
      <c r="E38" s="56" t="s">
        <v>59</v>
      </c>
      <c r="F38" s="166">
        <f>C38*$F$1</f>
        <v>9481</v>
      </c>
      <c r="G38" s="166">
        <f>F38*($G$1+1)</f>
        <v>12325.300000000001</v>
      </c>
      <c r="H38" s="350">
        <f>D38*G38</f>
        <v>0</v>
      </c>
    </row>
    <row r="39" spans="1:8" ht="15.95" hidden="1" customHeight="1" outlineLevel="1" thickBot="1" x14ac:dyDescent="0.25">
      <c r="A39" s="360"/>
      <c r="B39" s="273" t="s">
        <v>1644</v>
      </c>
      <c r="C39" s="352">
        <v>259.5</v>
      </c>
      <c r="D39" s="67"/>
      <c r="E39" s="56" t="s">
        <v>59</v>
      </c>
      <c r="F39" s="166">
        <f>C39*$F$1</f>
        <v>9861</v>
      </c>
      <c r="G39" s="166">
        <f>F39*($G$1+1)</f>
        <v>12819.300000000001</v>
      </c>
      <c r="H39" s="350">
        <f>D39*G39</f>
        <v>0</v>
      </c>
    </row>
    <row r="40" spans="1:8" ht="15.95" hidden="1" customHeight="1" outlineLevel="1" x14ac:dyDescent="0.2">
      <c r="A40" s="878"/>
      <c r="B40" s="275" t="s">
        <v>1645</v>
      </c>
      <c r="C40" s="359">
        <v>590</v>
      </c>
      <c r="D40" s="67"/>
      <c r="E40" s="56" t="s">
        <v>59</v>
      </c>
      <c r="F40" s="166">
        <f>C40*$F$1</f>
        <v>22420</v>
      </c>
      <c r="G40" s="166">
        <f>F40*($G$1+1)</f>
        <v>29146</v>
      </c>
      <c r="H40" s="350">
        <f>D40*G40</f>
        <v>0</v>
      </c>
    </row>
    <row r="41" spans="1:8" ht="15.95" hidden="1" customHeight="1" outlineLevel="1" x14ac:dyDescent="0.2">
      <c r="A41" s="879"/>
      <c r="B41" s="274" t="s">
        <v>1646</v>
      </c>
      <c r="C41" s="358">
        <v>600</v>
      </c>
      <c r="D41" s="67"/>
      <c r="E41" s="56" t="s">
        <v>59</v>
      </c>
      <c r="F41" s="166">
        <f>C41*$F$1</f>
        <v>22800</v>
      </c>
      <c r="G41" s="166">
        <f>F41*($G$1+1)</f>
        <v>29640</v>
      </c>
      <c r="H41" s="350">
        <f>D41*G41</f>
        <v>0</v>
      </c>
    </row>
    <row r="42" spans="1:8" ht="15.95" hidden="1" customHeight="1" outlineLevel="1" thickBot="1" x14ac:dyDescent="0.25">
      <c r="A42" s="879"/>
      <c r="B42" s="273" t="s">
        <v>2561</v>
      </c>
      <c r="C42" s="361"/>
      <c r="D42" s="362"/>
      <c r="E42" s="317"/>
      <c r="F42" s="363"/>
      <c r="G42" s="363"/>
      <c r="H42" s="351"/>
    </row>
    <row r="43" spans="1:8" ht="15.95" hidden="1" customHeight="1" outlineLevel="1" x14ac:dyDescent="0.2">
      <c r="A43" s="879"/>
      <c r="B43" s="275" t="s">
        <v>1647</v>
      </c>
      <c r="C43" s="359">
        <v>823</v>
      </c>
      <c r="D43" s="67"/>
      <c r="E43" s="56" t="s">
        <v>59</v>
      </c>
      <c r="F43" s="166">
        <f>C43*$F$1</f>
        <v>31274</v>
      </c>
      <c r="G43" s="166">
        <f>F43*($G$1+1)</f>
        <v>40656.200000000004</v>
      </c>
      <c r="H43" s="350">
        <f>D43*G43</f>
        <v>0</v>
      </c>
    </row>
    <row r="44" spans="1:8" ht="15.95" hidden="1" customHeight="1" outlineLevel="1" x14ac:dyDescent="0.2">
      <c r="A44" s="879"/>
      <c r="B44" s="274" t="s">
        <v>1648</v>
      </c>
      <c r="C44" s="358">
        <v>833</v>
      </c>
      <c r="D44" s="67"/>
      <c r="E44" s="56" t="s">
        <v>59</v>
      </c>
      <c r="F44" s="166">
        <f>C44*$F$1</f>
        <v>31654</v>
      </c>
      <c r="G44" s="166">
        <f>F44*($G$1+1)</f>
        <v>41150.200000000004</v>
      </c>
      <c r="H44" s="350">
        <f>D44*G44</f>
        <v>0</v>
      </c>
    </row>
    <row r="45" spans="1:8" ht="15.95" hidden="1" customHeight="1" outlineLevel="1" thickBot="1" x14ac:dyDescent="0.25">
      <c r="A45" s="880"/>
      <c r="B45" s="273" t="s">
        <v>1649</v>
      </c>
      <c r="C45" s="361"/>
      <c r="D45" s="362"/>
      <c r="E45" s="317"/>
      <c r="F45" s="363"/>
      <c r="G45" s="363"/>
      <c r="H45" s="351"/>
    </row>
    <row r="46" spans="1:8" ht="15.95" hidden="1" customHeight="1" outlineLevel="1" x14ac:dyDescent="0.2">
      <c r="A46" s="878"/>
      <c r="B46" s="274" t="s">
        <v>1650</v>
      </c>
      <c r="C46" s="861">
        <v>400</v>
      </c>
      <c r="D46" s="67"/>
      <c r="E46" s="56" t="s">
        <v>59</v>
      </c>
      <c r="F46" s="166">
        <f>C46*$F$1</f>
        <v>15200</v>
      </c>
      <c r="G46" s="166">
        <f>F46*($G$1+1)</f>
        <v>19760</v>
      </c>
      <c r="H46" s="350">
        <f>D46*G46</f>
        <v>0</v>
      </c>
    </row>
    <row r="47" spans="1:8" ht="15.95" hidden="1" customHeight="1" outlineLevel="1" thickBot="1" x14ac:dyDescent="0.25">
      <c r="A47" s="880"/>
      <c r="B47" s="273" t="s">
        <v>2562</v>
      </c>
      <c r="C47" s="862"/>
      <c r="D47" s="362"/>
      <c r="E47" s="317"/>
      <c r="F47" s="363"/>
      <c r="G47" s="363"/>
      <c r="H47" s="351"/>
    </row>
    <row r="48" spans="1:8" ht="15.95" hidden="1" customHeight="1" outlineLevel="1" x14ac:dyDescent="0.2">
      <c r="A48" s="878"/>
      <c r="B48" s="274" t="s">
        <v>1651</v>
      </c>
      <c r="C48" s="861">
        <v>410</v>
      </c>
      <c r="D48" s="67"/>
      <c r="E48" s="56" t="s">
        <v>59</v>
      </c>
      <c r="F48" s="166">
        <f>C48*$F$1</f>
        <v>15580</v>
      </c>
      <c r="G48" s="166">
        <f>F48*($G$1+1)</f>
        <v>20254</v>
      </c>
      <c r="H48" s="350">
        <f>D48*G48</f>
        <v>0</v>
      </c>
    </row>
    <row r="49" spans="1:8" ht="15.95" hidden="1" customHeight="1" outlineLevel="1" thickBot="1" x14ac:dyDescent="0.25">
      <c r="A49" s="880"/>
      <c r="B49" s="273" t="s">
        <v>2563</v>
      </c>
      <c r="C49" s="862"/>
      <c r="D49" s="362"/>
      <c r="E49" s="317"/>
      <c r="F49" s="363"/>
      <c r="G49" s="363"/>
      <c r="H49" s="351"/>
    </row>
    <row r="50" spans="1:8" ht="15.95" hidden="1" customHeight="1" outlineLevel="1" thickBot="1" x14ac:dyDescent="0.25">
      <c r="A50" s="360"/>
      <c r="B50" s="273" t="s">
        <v>1652</v>
      </c>
      <c r="C50" s="352">
        <v>642</v>
      </c>
      <c r="D50" s="67"/>
      <c r="E50" s="56" t="s">
        <v>59</v>
      </c>
      <c r="F50" s="166">
        <f>C50*$F$1</f>
        <v>24396</v>
      </c>
      <c r="G50" s="166">
        <f>F50*($G$1+1)</f>
        <v>31714.799999999999</v>
      </c>
      <c r="H50" s="350">
        <f>D50*G50</f>
        <v>0</v>
      </c>
    </row>
    <row r="51" spans="1:8" ht="15.95" hidden="1" customHeight="1" outlineLevel="1" thickBot="1" x14ac:dyDescent="0.25">
      <c r="A51" s="360"/>
      <c r="B51" s="273" t="s">
        <v>1653</v>
      </c>
      <c r="C51" s="352">
        <v>875</v>
      </c>
      <c r="D51" s="67"/>
      <c r="E51" s="56" t="s">
        <v>59</v>
      </c>
      <c r="F51" s="166">
        <f>C51*$F$1</f>
        <v>33250</v>
      </c>
      <c r="G51" s="166">
        <f>F51*($G$1+1)</f>
        <v>43225</v>
      </c>
      <c r="H51" s="350">
        <f>D51*G51</f>
        <v>0</v>
      </c>
    </row>
    <row r="52" spans="1:8" ht="15.95" hidden="1" customHeight="1" outlineLevel="1" thickBot="1" x14ac:dyDescent="0.25">
      <c r="A52" s="360"/>
      <c r="B52" s="273" t="s">
        <v>1654</v>
      </c>
      <c r="C52" s="352">
        <v>394</v>
      </c>
      <c r="D52" s="67"/>
      <c r="E52" s="56" t="s">
        <v>59</v>
      </c>
      <c r="F52" s="166">
        <f>C52*$F$1</f>
        <v>14972</v>
      </c>
      <c r="G52" s="166">
        <f>F52*($G$1+1)</f>
        <v>19463.600000000002</v>
      </c>
      <c r="H52" s="350">
        <f>D52*G52</f>
        <v>0</v>
      </c>
    </row>
    <row r="53" spans="1:8" ht="15.95" hidden="1" customHeight="1" outlineLevel="1" thickBot="1" x14ac:dyDescent="0.25">
      <c r="A53" s="356">
        <v>6945</v>
      </c>
      <c r="B53" s="273" t="s">
        <v>2564</v>
      </c>
      <c r="C53" s="352">
        <v>12.5</v>
      </c>
      <c r="D53" s="67"/>
      <c r="E53" s="56" t="s">
        <v>659</v>
      </c>
      <c r="F53" s="166">
        <f>C53*$F$1</f>
        <v>475</v>
      </c>
      <c r="G53" s="166">
        <f>F53*($G$1+1)</f>
        <v>617.5</v>
      </c>
      <c r="H53" s="350">
        <f>D53*G53</f>
        <v>0</v>
      </c>
    </row>
    <row r="54" spans="1:8" ht="15.95" hidden="1" customHeight="1" outlineLevel="1" thickBot="1" x14ac:dyDescent="0.25">
      <c r="A54" s="356">
        <v>6947</v>
      </c>
      <c r="B54" s="273" t="s">
        <v>2565</v>
      </c>
      <c r="C54" s="352">
        <v>9</v>
      </c>
      <c r="D54" s="67"/>
      <c r="E54" s="56" t="s">
        <v>659</v>
      </c>
      <c r="F54" s="166">
        <f>C54*$F$1</f>
        <v>342</v>
      </c>
      <c r="G54" s="166">
        <f>F54*($G$1+1)</f>
        <v>444.6</v>
      </c>
      <c r="H54" s="350">
        <f>D54*G54</f>
        <v>0</v>
      </c>
    </row>
    <row r="55" spans="1:8" ht="15.95" customHeight="1" collapsed="1" x14ac:dyDescent="0.2">
      <c r="A55" s="345"/>
      <c r="B55" s="268" t="s">
        <v>2566</v>
      </c>
      <c r="C55" s="346"/>
      <c r="D55" s="353"/>
      <c r="E55" s="317"/>
      <c r="F55" s="262"/>
      <c r="G55" s="262"/>
      <c r="H55" s="351"/>
    </row>
    <row r="56" spans="1:8" ht="15.95" hidden="1" customHeight="1" outlineLevel="1" x14ac:dyDescent="0.2">
      <c r="A56" s="345"/>
      <c r="B56" s="269" t="s">
        <v>1655</v>
      </c>
      <c r="C56" s="355">
        <v>411</v>
      </c>
      <c r="D56" s="67"/>
      <c r="E56" s="56" t="s">
        <v>59</v>
      </c>
      <c r="F56" s="166">
        <f>C56*$F$1</f>
        <v>15618</v>
      </c>
      <c r="G56" s="166">
        <f>F56*($G$1+1)</f>
        <v>20303.400000000001</v>
      </c>
      <c r="H56" s="350">
        <f>D56*G56</f>
        <v>0</v>
      </c>
    </row>
    <row r="57" spans="1:8" ht="15.95" hidden="1" customHeight="1" outlineLevel="1" x14ac:dyDescent="0.2">
      <c r="A57" s="345"/>
      <c r="B57" s="276" t="s">
        <v>2567</v>
      </c>
      <c r="C57" s="364"/>
      <c r="D57" s="362"/>
      <c r="E57" s="317"/>
      <c r="F57" s="363"/>
      <c r="G57" s="363"/>
      <c r="H57" s="351"/>
    </row>
    <row r="58" spans="1:8" ht="15.95" hidden="1" customHeight="1" outlineLevel="1" x14ac:dyDescent="0.2">
      <c r="A58" s="345"/>
      <c r="B58" s="271" t="s">
        <v>1656</v>
      </c>
      <c r="C58" s="358">
        <v>414</v>
      </c>
      <c r="D58" s="67"/>
      <c r="E58" s="56" t="s">
        <v>59</v>
      </c>
      <c r="F58" s="166">
        <f>C58*$F$1</f>
        <v>15732</v>
      </c>
      <c r="G58" s="166">
        <f>F58*($G$1+1)</f>
        <v>20451.600000000002</v>
      </c>
      <c r="H58" s="350">
        <f>D58*G58</f>
        <v>0</v>
      </c>
    </row>
    <row r="59" spans="1:8" ht="15.95" hidden="1" customHeight="1" outlineLevel="1" thickBot="1" x14ac:dyDescent="0.25">
      <c r="A59" s="345"/>
      <c r="B59" s="270" t="s">
        <v>2568</v>
      </c>
      <c r="C59" s="361"/>
      <c r="D59" s="362"/>
      <c r="E59" s="317"/>
      <c r="F59" s="363"/>
      <c r="G59" s="363"/>
      <c r="H59" s="351"/>
    </row>
    <row r="60" spans="1:8" ht="15.95" hidden="1" customHeight="1" outlineLevel="1" x14ac:dyDescent="0.2">
      <c r="A60" s="345"/>
      <c r="B60" s="271" t="s">
        <v>1657</v>
      </c>
      <c r="C60" s="358">
        <v>495</v>
      </c>
      <c r="D60" s="67"/>
      <c r="E60" s="56" t="s">
        <v>59</v>
      </c>
      <c r="F60" s="166">
        <f>C60*$F$1</f>
        <v>18810</v>
      </c>
      <c r="G60" s="166">
        <f>F60*($G$1+1)</f>
        <v>24453</v>
      </c>
      <c r="H60" s="350">
        <f>D60*G60</f>
        <v>0</v>
      </c>
    </row>
    <row r="61" spans="1:8" ht="15.95" hidden="1" customHeight="1" outlineLevel="1" x14ac:dyDescent="0.2">
      <c r="A61" s="345"/>
      <c r="B61" s="276" t="s">
        <v>2569</v>
      </c>
      <c r="C61" s="364"/>
      <c r="D61" s="362"/>
      <c r="E61" s="317"/>
      <c r="F61" s="363"/>
      <c r="G61" s="363"/>
      <c r="H61" s="351"/>
    </row>
    <row r="62" spans="1:8" ht="15.95" hidden="1" customHeight="1" outlineLevel="1" x14ac:dyDescent="0.2">
      <c r="A62" s="345"/>
      <c r="B62" s="271" t="s">
        <v>1658</v>
      </c>
      <c r="C62" s="358">
        <v>501</v>
      </c>
      <c r="D62" s="67"/>
      <c r="E62" s="56" t="s">
        <v>59</v>
      </c>
      <c r="F62" s="166">
        <f>C62*$F$1</f>
        <v>19038</v>
      </c>
      <c r="G62" s="166">
        <f>F62*($G$1+1)</f>
        <v>24749.4</v>
      </c>
      <c r="H62" s="350">
        <f>D62*G62</f>
        <v>0</v>
      </c>
    </row>
    <row r="63" spans="1:8" ht="15.95" hidden="1" customHeight="1" outlineLevel="1" thickBot="1" x14ac:dyDescent="0.25">
      <c r="A63" s="345"/>
      <c r="B63" s="270" t="s">
        <v>755</v>
      </c>
      <c r="C63" s="352"/>
      <c r="D63" s="362"/>
      <c r="E63" s="317"/>
      <c r="F63" s="363"/>
      <c r="G63" s="363"/>
      <c r="H63" s="351"/>
    </row>
    <row r="64" spans="1:8" ht="15.95" hidden="1" customHeight="1" outlineLevel="1" x14ac:dyDescent="0.2">
      <c r="A64" s="345"/>
      <c r="B64" s="271" t="s">
        <v>1659</v>
      </c>
      <c r="C64" s="358">
        <v>632</v>
      </c>
      <c r="D64" s="67"/>
      <c r="E64" s="56" t="s">
        <v>59</v>
      </c>
      <c r="F64" s="166">
        <f>C64*$F$1</f>
        <v>24016</v>
      </c>
      <c r="G64" s="166">
        <f>F64*($G$1+1)</f>
        <v>31220.799999999999</v>
      </c>
      <c r="H64" s="350">
        <f>D64*G64</f>
        <v>0</v>
      </c>
    </row>
    <row r="65" spans="1:8" ht="15.95" hidden="1" customHeight="1" outlineLevel="1" x14ac:dyDescent="0.2">
      <c r="A65" s="345"/>
      <c r="B65" s="276" t="s">
        <v>756</v>
      </c>
      <c r="C65" s="364"/>
      <c r="D65" s="362"/>
      <c r="E65" s="317"/>
      <c r="F65" s="363"/>
      <c r="G65" s="363"/>
      <c r="H65" s="351"/>
    </row>
    <row r="66" spans="1:8" ht="15.95" hidden="1" customHeight="1" outlineLevel="1" x14ac:dyDescent="0.2">
      <c r="A66" s="345"/>
      <c r="B66" s="271" t="s">
        <v>1660</v>
      </c>
      <c r="C66" s="358">
        <v>641</v>
      </c>
      <c r="D66" s="67"/>
      <c r="E66" s="56" t="s">
        <v>59</v>
      </c>
      <c r="F66" s="166">
        <f>C66*$F$1</f>
        <v>24358</v>
      </c>
      <c r="G66" s="166">
        <f>F66*($G$1+1)</f>
        <v>31665.4</v>
      </c>
      <c r="H66" s="350">
        <f>D66*G66</f>
        <v>0</v>
      </c>
    </row>
    <row r="67" spans="1:8" ht="15.95" hidden="1" customHeight="1" outlineLevel="1" thickBot="1" x14ac:dyDescent="0.25">
      <c r="A67" s="345"/>
      <c r="B67" s="270" t="s">
        <v>757</v>
      </c>
      <c r="C67" s="361"/>
      <c r="D67" s="362"/>
      <c r="E67" s="317"/>
      <c r="F67" s="363"/>
      <c r="G67" s="363"/>
      <c r="H67" s="351"/>
    </row>
    <row r="68" spans="1:8" ht="15.95" hidden="1" customHeight="1" outlineLevel="1" x14ac:dyDescent="0.2">
      <c r="A68" s="365">
        <v>215703</v>
      </c>
      <c r="B68" s="275" t="s">
        <v>1661</v>
      </c>
      <c r="C68" s="359">
        <v>130</v>
      </c>
      <c r="D68" s="67"/>
      <c r="E68" s="56" t="s">
        <v>59</v>
      </c>
      <c r="F68" s="166">
        <f>C68*$F$1</f>
        <v>4940</v>
      </c>
      <c r="G68" s="166">
        <f>F68*($G$1+1)</f>
        <v>6422</v>
      </c>
      <c r="H68" s="350">
        <f>D68*G68</f>
        <v>0</v>
      </c>
    </row>
    <row r="69" spans="1:8" ht="15.95" hidden="1" customHeight="1" outlineLevel="1" thickBot="1" x14ac:dyDescent="0.25">
      <c r="A69" s="366">
        <v>228573</v>
      </c>
      <c r="B69" s="270" t="s">
        <v>1662</v>
      </c>
      <c r="C69" s="352">
        <v>134</v>
      </c>
      <c r="D69" s="67"/>
      <c r="E69" s="56" t="s">
        <v>59</v>
      </c>
      <c r="F69" s="166">
        <f>C69*$F$1</f>
        <v>5092</v>
      </c>
      <c r="G69" s="166">
        <f>F69*($G$1+1)</f>
        <v>6619.6</v>
      </c>
      <c r="H69" s="350">
        <f>D69*G69</f>
        <v>0</v>
      </c>
    </row>
    <row r="70" spans="1:8" ht="15.95" hidden="1" customHeight="1" outlineLevel="1" x14ac:dyDescent="0.2">
      <c r="A70" s="345"/>
      <c r="B70" s="271" t="s">
        <v>1663</v>
      </c>
      <c r="C70" s="358">
        <v>147</v>
      </c>
      <c r="D70" s="67"/>
      <c r="E70" s="56" t="s">
        <v>59</v>
      </c>
      <c r="F70" s="166">
        <f>C70*$F$1</f>
        <v>5586</v>
      </c>
      <c r="G70" s="166">
        <f>F70*($G$1+1)</f>
        <v>7261.8</v>
      </c>
      <c r="H70" s="350">
        <f>D70*G70</f>
        <v>0</v>
      </c>
    </row>
    <row r="71" spans="1:8" ht="15.95" hidden="1" customHeight="1" outlineLevel="1" x14ac:dyDescent="0.2">
      <c r="A71" s="345"/>
      <c r="B71" s="276" t="s">
        <v>758</v>
      </c>
      <c r="C71" s="364"/>
      <c r="D71" s="362"/>
      <c r="E71" s="317"/>
      <c r="F71" s="363"/>
      <c r="G71" s="363"/>
      <c r="H71" s="351"/>
    </row>
    <row r="72" spans="1:8" ht="15.95" hidden="1" customHeight="1" outlineLevel="1" x14ac:dyDescent="0.2">
      <c r="A72" s="345"/>
      <c r="B72" s="271" t="s">
        <v>1664</v>
      </c>
      <c r="C72" s="358">
        <v>151</v>
      </c>
      <c r="D72" s="67"/>
      <c r="E72" s="56" t="s">
        <v>59</v>
      </c>
      <c r="F72" s="166">
        <f>C72*$F$1</f>
        <v>5738</v>
      </c>
      <c r="G72" s="166">
        <f>F72*($G$1+1)</f>
        <v>7459.4000000000005</v>
      </c>
      <c r="H72" s="350">
        <f>D72*G72</f>
        <v>0</v>
      </c>
    </row>
    <row r="73" spans="1:8" ht="15.95" hidden="1" customHeight="1" outlineLevel="1" thickBot="1" x14ac:dyDescent="0.25">
      <c r="A73" s="345"/>
      <c r="B73" s="270" t="s">
        <v>759</v>
      </c>
      <c r="C73" s="361"/>
      <c r="D73" s="95"/>
      <c r="E73" s="49"/>
      <c r="F73" s="166"/>
      <c r="G73" s="166"/>
      <c r="H73" s="350"/>
    </row>
    <row r="74" spans="1:8" ht="15.95" hidden="1" customHeight="1" outlineLevel="1" x14ac:dyDescent="0.2">
      <c r="A74" s="345"/>
      <c r="B74" s="271" t="s">
        <v>1665</v>
      </c>
      <c r="C74" s="358">
        <v>205</v>
      </c>
      <c r="D74" s="67"/>
      <c r="E74" s="56" t="s">
        <v>59</v>
      </c>
      <c r="F74" s="166">
        <f>C74*$F$1</f>
        <v>7790</v>
      </c>
      <c r="G74" s="166">
        <f>F74*($G$1+1)</f>
        <v>10127</v>
      </c>
      <c r="H74" s="350">
        <f>D74*G74</f>
        <v>0</v>
      </c>
    </row>
    <row r="75" spans="1:8" ht="15.95" hidden="1" customHeight="1" outlineLevel="1" x14ac:dyDescent="0.2">
      <c r="A75" s="345"/>
      <c r="B75" s="276" t="s">
        <v>760</v>
      </c>
      <c r="C75" s="364"/>
      <c r="D75" s="51"/>
      <c r="E75" s="40"/>
      <c r="F75" s="166"/>
      <c r="G75" s="166"/>
      <c r="H75" s="350"/>
    </row>
    <row r="76" spans="1:8" ht="15.95" hidden="1" customHeight="1" outlineLevel="1" x14ac:dyDescent="0.2">
      <c r="A76" s="345"/>
      <c r="B76" s="271" t="s">
        <v>1666</v>
      </c>
      <c r="C76" s="358">
        <v>211</v>
      </c>
      <c r="D76" s="67"/>
      <c r="E76" s="56" t="s">
        <v>59</v>
      </c>
      <c r="F76" s="166">
        <f>C76*$F$1</f>
        <v>8018</v>
      </c>
      <c r="G76" s="166">
        <f>F76*($G$1+1)</f>
        <v>10423.4</v>
      </c>
      <c r="H76" s="350">
        <f>D76*G76</f>
        <v>0</v>
      </c>
    </row>
    <row r="77" spans="1:8" ht="15.95" hidden="1" customHeight="1" outlineLevel="1" thickBot="1" x14ac:dyDescent="0.25">
      <c r="A77" s="345"/>
      <c r="B77" s="270" t="s">
        <v>761</v>
      </c>
      <c r="C77" s="361"/>
      <c r="D77" s="367"/>
      <c r="E77" s="318"/>
      <c r="F77" s="368"/>
      <c r="G77" s="368"/>
      <c r="H77" s="369"/>
    </row>
    <row r="78" spans="1:8" ht="15.95" customHeight="1" collapsed="1" x14ac:dyDescent="0.2">
      <c r="A78" s="345"/>
      <c r="B78" s="268" t="s">
        <v>762</v>
      </c>
      <c r="C78" s="346"/>
      <c r="D78" s="370"/>
      <c r="E78" s="319"/>
      <c r="F78" s="371"/>
      <c r="G78" s="371"/>
      <c r="H78" s="372"/>
    </row>
    <row r="79" spans="1:8" ht="15.95" hidden="1" customHeight="1" outlineLevel="1" thickBot="1" x14ac:dyDescent="0.25">
      <c r="A79" s="373"/>
      <c r="B79" s="277" t="s">
        <v>1667</v>
      </c>
      <c r="C79" s="374">
        <v>120</v>
      </c>
      <c r="D79" s="67"/>
      <c r="E79" s="56" t="s">
        <v>59</v>
      </c>
      <c r="F79" s="166">
        <f>C79*$F$1</f>
        <v>4560</v>
      </c>
      <c r="G79" s="166">
        <f>F79*($G$1+1)</f>
        <v>5928</v>
      </c>
      <c r="H79" s="350">
        <f>D79*G79</f>
        <v>0</v>
      </c>
    </row>
    <row r="80" spans="1:8" ht="15.95" hidden="1" customHeight="1" outlineLevel="1" thickBot="1" x14ac:dyDescent="0.25">
      <c r="A80" s="375"/>
      <c r="B80" s="273" t="s">
        <v>1668</v>
      </c>
      <c r="C80" s="352">
        <v>86.2</v>
      </c>
      <c r="D80" s="67"/>
      <c r="E80" s="56" t="s">
        <v>59</v>
      </c>
      <c r="F80" s="166">
        <f>C80*$F$1</f>
        <v>3275.6</v>
      </c>
      <c r="G80" s="166">
        <f>F80*($G$1+1)</f>
        <v>4258.28</v>
      </c>
      <c r="H80" s="350">
        <f>D80*G80</f>
        <v>0</v>
      </c>
    </row>
    <row r="81" spans="1:8" ht="15.95" hidden="1" customHeight="1" outlineLevel="1" x14ac:dyDescent="0.2">
      <c r="A81" s="881">
        <v>223170</v>
      </c>
      <c r="B81" s="274" t="s">
        <v>1669</v>
      </c>
      <c r="C81" s="861">
        <v>80</v>
      </c>
      <c r="D81" s="67"/>
      <c r="E81" s="56" t="s">
        <v>59</v>
      </c>
      <c r="F81" s="166">
        <f>C81*$F$1</f>
        <v>3040</v>
      </c>
      <c r="G81" s="166">
        <f>F81*($G$1+1)</f>
        <v>3952</v>
      </c>
      <c r="H81" s="350">
        <f>D81*G81</f>
        <v>0</v>
      </c>
    </row>
    <row r="82" spans="1:8" ht="15.95" hidden="1" customHeight="1" outlineLevel="1" thickBot="1" x14ac:dyDescent="0.25">
      <c r="A82" s="882"/>
      <c r="B82" s="273" t="s">
        <v>1670</v>
      </c>
      <c r="C82" s="862"/>
      <c r="D82" s="362"/>
      <c r="E82" s="317"/>
      <c r="F82" s="363"/>
      <c r="G82" s="363"/>
      <c r="H82" s="351"/>
    </row>
    <row r="83" spans="1:8" ht="15.95" hidden="1" customHeight="1" outlineLevel="1" x14ac:dyDescent="0.2">
      <c r="A83" s="881">
        <v>223171</v>
      </c>
      <c r="B83" s="274" t="s">
        <v>1671</v>
      </c>
      <c r="C83" s="861">
        <v>86</v>
      </c>
      <c r="D83" s="67"/>
      <c r="E83" s="56" t="s">
        <v>59</v>
      </c>
      <c r="F83" s="166">
        <f>C83*$F$1</f>
        <v>3268</v>
      </c>
      <c r="G83" s="166">
        <f>F83*($G$1+1)</f>
        <v>4248.4000000000005</v>
      </c>
      <c r="H83" s="350">
        <f>D83*G83</f>
        <v>0</v>
      </c>
    </row>
    <row r="84" spans="1:8" ht="15.95" hidden="1" customHeight="1" outlineLevel="1" thickBot="1" x14ac:dyDescent="0.25">
      <c r="A84" s="882"/>
      <c r="B84" s="273" t="s">
        <v>1672</v>
      </c>
      <c r="C84" s="862"/>
      <c r="D84" s="362"/>
      <c r="E84" s="317"/>
      <c r="F84" s="363"/>
      <c r="G84" s="363"/>
      <c r="H84" s="351"/>
    </row>
    <row r="85" spans="1:8" ht="15.95" hidden="1" customHeight="1" outlineLevel="1" thickBot="1" x14ac:dyDescent="0.25">
      <c r="A85" s="376" t="s">
        <v>763</v>
      </c>
      <c r="B85" s="278" t="s">
        <v>764</v>
      </c>
      <c r="C85" s="352">
        <v>70</v>
      </c>
      <c r="D85" s="67"/>
      <c r="E85" s="56" t="s">
        <v>59</v>
      </c>
      <c r="F85" s="166">
        <f t="shared" ref="F85:F105" si="3">C85*$F$1</f>
        <v>2660</v>
      </c>
      <c r="G85" s="166">
        <f t="shared" ref="G85:G105" si="4">F85*($G$1+1)</f>
        <v>3458</v>
      </c>
      <c r="H85" s="350">
        <f t="shared" ref="H85:H105" si="5">D85*G85</f>
        <v>0</v>
      </c>
    </row>
    <row r="86" spans="1:8" ht="15.95" hidden="1" customHeight="1" outlineLevel="1" thickBot="1" x14ac:dyDescent="0.25">
      <c r="A86" s="376" t="s">
        <v>765</v>
      </c>
      <c r="B86" s="278" t="s">
        <v>766</v>
      </c>
      <c r="C86" s="352">
        <v>77</v>
      </c>
      <c r="D86" s="67"/>
      <c r="E86" s="56" t="s">
        <v>59</v>
      </c>
      <c r="F86" s="166">
        <f t="shared" si="3"/>
        <v>2926</v>
      </c>
      <c r="G86" s="166">
        <f t="shared" si="4"/>
        <v>3803.8</v>
      </c>
      <c r="H86" s="350">
        <f t="shared" si="5"/>
        <v>0</v>
      </c>
    </row>
    <row r="87" spans="1:8" ht="15.95" hidden="1" customHeight="1" outlineLevel="1" thickBot="1" x14ac:dyDescent="0.25">
      <c r="A87" s="376" t="s">
        <v>767</v>
      </c>
      <c r="B87" s="278" t="s">
        <v>768</v>
      </c>
      <c r="C87" s="352">
        <v>83</v>
      </c>
      <c r="D87" s="67"/>
      <c r="E87" s="56" t="s">
        <v>59</v>
      </c>
      <c r="F87" s="166">
        <f t="shared" si="3"/>
        <v>3154</v>
      </c>
      <c r="G87" s="166">
        <f t="shared" si="4"/>
        <v>4100.2</v>
      </c>
      <c r="H87" s="350">
        <f t="shared" si="5"/>
        <v>0</v>
      </c>
    </row>
    <row r="88" spans="1:8" ht="15.95" hidden="1" customHeight="1" outlineLevel="1" thickBot="1" x14ac:dyDescent="0.25">
      <c r="A88" s="376" t="s">
        <v>769</v>
      </c>
      <c r="B88" s="278" t="s">
        <v>770</v>
      </c>
      <c r="C88" s="352">
        <v>85</v>
      </c>
      <c r="D88" s="67"/>
      <c r="E88" s="56" t="s">
        <v>59</v>
      </c>
      <c r="F88" s="166">
        <f t="shared" si="3"/>
        <v>3230</v>
      </c>
      <c r="G88" s="166">
        <f t="shared" si="4"/>
        <v>4199</v>
      </c>
      <c r="H88" s="350">
        <f t="shared" si="5"/>
        <v>0</v>
      </c>
    </row>
    <row r="89" spans="1:8" ht="15.95" hidden="1" customHeight="1" outlineLevel="1" x14ac:dyDescent="0.2">
      <c r="A89" s="863">
        <v>14420102</v>
      </c>
      <c r="B89" s="269" t="s">
        <v>60</v>
      </c>
      <c r="C89" s="861">
        <v>98</v>
      </c>
      <c r="D89" s="67"/>
      <c r="E89" s="56" t="s">
        <v>59</v>
      </c>
      <c r="F89" s="166">
        <f t="shared" si="3"/>
        <v>3724</v>
      </c>
      <c r="G89" s="166">
        <f t="shared" si="4"/>
        <v>4841.2</v>
      </c>
      <c r="H89" s="350">
        <f t="shared" si="5"/>
        <v>0</v>
      </c>
    </row>
    <row r="90" spans="1:8" ht="15.95" hidden="1" customHeight="1" outlineLevel="1" thickBot="1" x14ac:dyDescent="0.25">
      <c r="A90" s="864"/>
      <c r="B90" s="270" t="s">
        <v>61</v>
      </c>
      <c r="C90" s="862"/>
      <c r="D90" s="326"/>
      <c r="E90" s="261"/>
      <c r="F90" s="262"/>
      <c r="G90" s="262"/>
      <c r="H90" s="351"/>
    </row>
    <row r="91" spans="1:8" ht="15.95" hidden="1" customHeight="1" outlineLevel="1" x14ac:dyDescent="0.2">
      <c r="A91" s="863">
        <v>14430102</v>
      </c>
      <c r="B91" s="269" t="s">
        <v>60</v>
      </c>
      <c r="C91" s="861">
        <v>98</v>
      </c>
      <c r="D91" s="67"/>
      <c r="E91" s="56" t="s">
        <v>59</v>
      </c>
      <c r="F91" s="166">
        <f t="shared" si="3"/>
        <v>3724</v>
      </c>
      <c r="G91" s="166">
        <f t="shared" si="4"/>
        <v>4841.2</v>
      </c>
      <c r="H91" s="350">
        <f t="shared" si="5"/>
        <v>0</v>
      </c>
    </row>
    <row r="92" spans="1:8" ht="15.95" hidden="1" customHeight="1" outlineLevel="1" thickBot="1" x14ac:dyDescent="0.25">
      <c r="A92" s="864"/>
      <c r="B92" s="270" t="s">
        <v>62</v>
      </c>
      <c r="C92" s="862"/>
      <c r="D92" s="326"/>
      <c r="E92" s="261"/>
      <c r="F92" s="262"/>
      <c r="G92" s="262"/>
      <c r="H92" s="351"/>
    </row>
    <row r="93" spans="1:8" ht="15.95" hidden="1" customHeight="1" outlineLevel="1" x14ac:dyDescent="0.2">
      <c r="A93" s="863">
        <v>14440102</v>
      </c>
      <c r="B93" s="269" t="s">
        <v>63</v>
      </c>
      <c r="C93" s="861">
        <v>102</v>
      </c>
      <c r="D93" s="67"/>
      <c r="E93" s="56" t="s">
        <v>59</v>
      </c>
      <c r="F93" s="166">
        <f t="shared" si="3"/>
        <v>3876</v>
      </c>
      <c r="G93" s="166">
        <f t="shared" si="4"/>
        <v>5038.8</v>
      </c>
      <c r="H93" s="350">
        <f t="shared" si="5"/>
        <v>0</v>
      </c>
    </row>
    <row r="94" spans="1:8" ht="15.95" hidden="1" customHeight="1" outlineLevel="1" thickBot="1" x14ac:dyDescent="0.25">
      <c r="A94" s="864"/>
      <c r="B94" s="270" t="s">
        <v>64</v>
      </c>
      <c r="C94" s="862"/>
      <c r="D94" s="326"/>
      <c r="E94" s="261"/>
      <c r="F94" s="262"/>
      <c r="G94" s="262"/>
      <c r="H94" s="351"/>
    </row>
    <row r="95" spans="1:8" ht="15.95" hidden="1" customHeight="1" outlineLevel="1" x14ac:dyDescent="0.2">
      <c r="A95" s="863">
        <v>14450102</v>
      </c>
      <c r="B95" s="269" t="s">
        <v>67</v>
      </c>
      <c r="C95" s="861">
        <v>102</v>
      </c>
      <c r="D95" s="67"/>
      <c r="E95" s="56" t="s">
        <v>59</v>
      </c>
      <c r="F95" s="166">
        <f t="shared" si="3"/>
        <v>3876</v>
      </c>
      <c r="G95" s="166">
        <f t="shared" si="4"/>
        <v>5038.8</v>
      </c>
      <c r="H95" s="350">
        <f t="shared" si="5"/>
        <v>0</v>
      </c>
    </row>
    <row r="96" spans="1:8" ht="15.95" hidden="1" customHeight="1" outlineLevel="1" thickBot="1" x14ac:dyDescent="0.25">
      <c r="A96" s="864"/>
      <c r="B96" s="270" t="s">
        <v>68</v>
      </c>
      <c r="C96" s="862"/>
      <c r="D96" s="326"/>
      <c r="E96" s="261"/>
      <c r="F96" s="262"/>
      <c r="G96" s="262"/>
      <c r="H96" s="351"/>
    </row>
    <row r="97" spans="1:8" ht="15.95" hidden="1" customHeight="1" outlineLevel="1" x14ac:dyDescent="0.2">
      <c r="A97" s="863">
        <v>14460102</v>
      </c>
      <c r="B97" s="269" t="s">
        <v>69</v>
      </c>
      <c r="C97" s="861">
        <v>105</v>
      </c>
      <c r="D97" s="67"/>
      <c r="E97" s="56" t="s">
        <v>59</v>
      </c>
      <c r="F97" s="166">
        <f t="shared" si="3"/>
        <v>3990</v>
      </c>
      <c r="G97" s="166">
        <f t="shared" si="4"/>
        <v>5187</v>
      </c>
      <c r="H97" s="350">
        <f t="shared" si="5"/>
        <v>0</v>
      </c>
    </row>
    <row r="98" spans="1:8" ht="15.95" hidden="1" customHeight="1" outlineLevel="1" thickBot="1" x14ac:dyDescent="0.25">
      <c r="A98" s="864"/>
      <c r="B98" s="270" t="s">
        <v>70</v>
      </c>
      <c r="C98" s="862"/>
      <c r="D98" s="326"/>
      <c r="E98" s="261"/>
      <c r="F98" s="262"/>
      <c r="G98" s="262"/>
      <c r="H98" s="351"/>
    </row>
    <row r="99" spans="1:8" ht="15.95" hidden="1" customHeight="1" outlineLevel="1" x14ac:dyDescent="0.2">
      <c r="A99" s="863">
        <v>14470102</v>
      </c>
      <c r="B99" s="269" t="s">
        <v>69</v>
      </c>
      <c r="C99" s="861">
        <v>105</v>
      </c>
      <c r="D99" s="67"/>
      <c r="E99" s="56" t="s">
        <v>59</v>
      </c>
      <c r="F99" s="166">
        <f t="shared" si="3"/>
        <v>3990</v>
      </c>
      <c r="G99" s="166">
        <f t="shared" si="4"/>
        <v>5187</v>
      </c>
      <c r="H99" s="350">
        <f t="shared" si="5"/>
        <v>0</v>
      </c>
    </row>
    <row r="100" spans="1:8" ht="15.95" hidden="1" customHeight="1" outlineLevel="1" thickBot="1" x14ac:dyDescent="0.25">
      <c r="A100" s="864"/>
      <c r="B100" s="270" t="s">
        <v>71</v>
      </c>
      <c r="C100" s="862"/>
      <c r="D100" s="326"/>
      <c r="E100" s="261"/>
      <c r="F100" s="262"/>
      <c r="G100" s="262"/>
      <c r="H100" s="351"/>
    </row>
    <row r="101" spans="1:8" ht="15.95" hidden="1" customHeight="1" outlineLevel="1" x14ac:dyDescent="0.2">
      <c r="A101" s="863">
        <v>14480102</v>
      </c>
      <c r="B101" s="269" t="s">
        <v>65</v>
      </c>
      <c r="C101" s="861">
        <v>109</v>
      </c>
      <c r="D101" s="67"/>
      <c r="E101" s="56" t="s">
        <v>59</v>
      </c>
      <c r="F101" s="166">
        <f t="shared" si="3"/>
        <v>4142</v>
      </c>
      <c r="G101" s="166">
        <f t="shared" si="4"/>
        <v>5384.6</v>
      </c>
      <c r="H101" s="350">
        <f t="shared" si="5"/>
        <v>0</v>
      </c>
    </row>
    <row r="102" spans="1:8" ht="15.95" hidden="1" customHeight="1" outlineLevel="1" thickBot="1" x14ac:dyDescent="0.25">
      <c r="A102" s="864"/>
      <c r="B102" s="270" t="s">
        <v>72</v>
      </c>
      <c r="C102" s="862"/>
      <c r="D102" s="326"/>
      <c r="E102" s="261"/>
      <c r="F102" s="262"/>
      <c r="G102" s="262"/>
      <c r="H102" s="351"/>
    </row>
    <row r="103" spans="1:8" ht="15.95" hidden="1" customHeight="1" outlineLevel="1" x14ac:dyDescent="0.2">
      <c r="A103" s="863">
        <v>14490102</v>
      </c>
      <c r="B103" s="269" t="s">
        <v>73</v>
      </c>
      <c r="C103" s="861">
        <v>109</v>
      </c>
      <c r="D103" s="67"/>
      <c r="E103" s="56" t="s">
        <v>59</v>
      </c>
      <c r="F103" s="166">
        <f t="shared" si="3"/>
        <v>4142</v>
      </c>
      <c r="G103" s="166">
        <f t="shared" si="4"/>
        <v>5384.6</v>
      </c>
      <c r="H103" s="350">
        <f t="shared" si="5"/>
        <v>0</v>
      </c>
    </row>
    <row r="104" spans="1:8" ht="15.95" hidden="1" customHeight="1" outlineLevel="1" thickBot="1" x14ac:dyDescent="0.25">
      <c r="A104" s="864"/>
      <c r="B104" s="270" t="s">
        <v>74</v>
      </c>
      <c r="C104" s="862"/>
      <c r="D104" s="326"/>
      <c r="E104" s="261"/>
      <c r="F104" s="262"/>
      <c r="G104" s="262"/>
      <c r="H104" s="351"/>
    </row>
    <row r="105" spans="1:8" ht="15.95" hidden="1" customHeight="1" outlineLevel="1" x14ac:dyDescent="0.2">
      <c r="A105" s="377">
        <v>14500102</v>
      </c>
      <c r="B105" s="269" t="s">
        <v>65</v>
      </c>
      <c r="C105" s="861">
        <v>109</v>
      </c>
      <c r="D105" s="263"/>
      <c r="E105" s="56" t="s">
        <v>59</v>
      </c>
      <c r="F105" s="166">
        <f t="shared" si="3"/>
        <v>4142</v>
      </c>
      <c r="G105" s="166">
        <f t="shared" si="4"/>
        <v>5384.6</v>
      </c>
      <c r="H105" s="350">
        <f t="shared" si="5"/>
        <v>0</v>
      </c>
    </row>
    <row r="106" spans="1:8" ht="15.95" hidden="1" customHeight="1" outlineLevel="1" thickBot="1" x14ac:dyDescent="0.25">
      <c r="A106" s="378"/>
      <c r="B106" s="270" t="s">
        <v>66</v>
      </c>
      <c r="C106" s="862"/>
      <c r="D106" s="324"/>
      <c r="E106" s="325"/>
      <c r="F106" s="321"/>
      <c r="G106" s="321"/>
      <c r="H106" s="369"/>
    </row>
    <row r="107" spans="1:8" ht="15.95" customHeight="1" collapsed="1" x14ac:dyDescent="0.2">
      <c r="A107" s="379"/>
      <c r="B107" s="279" t="s">
        <v>771</v>
      </c>
      <c r="C107" s="380"/>
      <c r="D107" s="35"/>
      <c r="E107" s="320"/>
      <c r="F107" s="381"/>
      <c r="G107" s="381"/>
      <c r="H107" s="382"/>
    </row>
    <row r="108" spans="1:8" ht="15.95" hidden="1" customHeight="1" outlineLevel="1" thickBot="1" x14ac:dyDescent="0.25">
      <c r="A108" s="379"/>
      <c r="B108" s="280" t="s">
        <v>772</v>
      </c>
      <c r="C108" s="383"/>
      <c r="D108" s="370"/>
      <c r="E108" s="319"/>
      <c r="F108" s="371"/>
      <c r="G108" s="371"/>
      <c r="H108" s="372"/>
    </row>
    <row r="109" spans="1:8" ht="15.95" hidden="1" customHeight="1" outlineLevel="1" x14ac:dyDescent="0.2">
      <c r="A109" s="384" t="s">
        <v>773</v>
      </c>
      <c r="B109" s="281" t="s">
        <v>1673</v>
      </c>
      <c r="C109" s="855">
        <v>97</v>
      </c>
      <c r="D109" s="67"/>
      <c r="E109" s="56" t="s">
        <v>659</v>
      </c>
      <c r="F109" s="166">
        <f>C109*$F$1</f>
        <v>3686</v>
      </c>
      <c r="G109" s="166">
        <f>F109*($G$1+1)</f>
        <v>4791.8</v>
      </c>
      <c r="H109" s="350">
        <f>D109*G109</f>
        <v>0</v>
      </c>
    </row>
    <row r="110" spans="1:8" ht="15.95" hidden="1" customHeight="1" outlineLevel="1" thickBot="1" x14ac:dyDescent="0.25">
      <c r="A110" s="386" t="s">
        <v>774</v>
      </c>
      <c r="B110" s="282" t="s">
        <v>1673</v>
      </c>
      <c r="C110" s="877"/>
      <c r="D110" s="362"/>
      <c r="E110" s="317"/>
      <c r="F110" s="363"/>
      <c r="G110" s="363"/>
      <c r="H110" s="351"/>
    </row>
    <row r="111" spans="1:8" ht="15.95" hidden="1" customHeight="1" outlineLevel="1" x14ac:dyDescent="0.2">
      <c r="A111" s="386" t="s">
        <v>775</v>
      </c>
      <c r="B111" s="283" t="s">
        <v>1674</v>
      </c>
      <c r="C111" s="855">
        <v>91</v>
      </c>
      <c r="D111" s="67"/>
      <c r="E111" s="56" t="s">
        <v>659</v>
      </c>
      <c r="F111" s="166">
        <f>C111*$F$1</f>
        <v>3458</v>
      </c>
      <c r="G111" s="166">
        <f>F111*($G$1+1)</f>
        <v>4495.4000000000005</v>
      </c>
      <c r="H111" s="350">
        <f>D111*G111</f>
        <v>0</v>
      </c>
    </row>
    <row r="112" spans="1:8" ht="15.95" hidden="1" customHeight="1" outlineLevel="1" thickBot="1" x14ac:dyDescent="0.25">
      <c r="A112" s="386" t="s">
        <v>776</v>
      </c>
      <c r="B112" s="282" t="s">
        <v>1674</v>
      </c>
      <c r="C112" s="877"/>
      <c r="D112" s="362"/>
      <c r="E112" s="317"/>
      <c r="F112" s="363"/>
      <c r="G112" s="363"/>
      <c r="H112" s="351"/>
    </row>
    <row r="113" spans="1:8" ht="15.95" hidden="1" customHeight="1" outlineLevel="1" x14ac:dyDescent="0.2">
      <c r="A113" s="386" t="s">
        <v>777</v>
      </c>
      <c r="B113" s="283" t="s">
        <v>1675</v>
      </c>
      <c r="C113" s="855">
        <v>97</v>
      </c>
      <c r="D113" s="67"/>
      <c r="E113" s="56" t="s">
        <v>659</v>
      </c>
      <c r="F113" s="166">
        <f>C113*$F$1</f>
        <v>3686</v>
      </c>
      <c r="G113" s="166">
        <f>F113*($G$1+1)</f>
        <v>4791.8</v>
      </c>
      <c r="H113" s="350">
        <f>D113*G113</f>
        <v>0</v>
      </c>
    </row>
    <row r="114" spans="1:8" ht="15.95" hidden="1" customHeight="1" outlineLevel="1" thickBot="1" x14ac:dyDescent="0.25">
      <c r="A114" s="386" t="s">
        <v>778</v>
      </c>
      <c r="B114" s="282" t="s">
        <v>1676</v>
      </c>
      <c r="C114" s="856"/>
      <c r="D114" s="362"/>
      <c r="E114" s="317"/>
      <c r="F114" s="363"/>
      <c r="G114" s="363"/>
      <c r="H114" s="351"/>
    </row>
    <row r="115" spans="1:8" ht="15.95" hidden="1" customHeight="1" outlineLevel="1" thickBot="1" x14ac:dyDescent="0.25">
      <c r="A115" s="387" t="s">
        <v>779</v>
      </c>
      <c r="B115" s="284" t="s">
        <v>1677</v>
      </c>
      <c r="C115" s="388">
        <v>110</v>
      </c>
      <c r="D115" s="67"/>
      <c r="E115" s="56" t="s">
        <v>659</v>
      </c>
      <c r="F115" s="166">
        <f>C115*$F$1</f>
        <v>4180</v>
      </c>
      <c r="G115" s="166">
        <f>F115*($G$1+1)</f>
        <v>5434</v>
      </c>
      <c r="H115" s="350">
        <f>D115*G115</f>
        <v>0</v>
      </c>
    </row>
    <row r="116" spans="1:8" ht="15.95" hidden="1" customHeight="1" outlineLevel="1" thickBot="1" x14ac:dyDescent="0.25">
      <c r="A116" s="387" t="s">
        <v>780</v>
      </c>
      <c r="B116" s="284" t="s">
        <v>1678</v>
      </c>
      <c r="C116" s="388">
        <v>3.8</v>
      </c>
      <c r="D116" s="67"/>
      <c r="E116" s="56" t="s">
        <v>659</v>
      </c>
      <c r="F116" s="166">
        <f>C116*$F$1</f>
        <v>144.4</v>
      </c>
      <c r="G116" s="166">
        <f>F116*($G$1+1)</f>
        <v>187.72000000000003</v>
      </c>
      <c r="H116" s="350">
        <f>D116*G116</f>
        <v>0</v>
      </c>
    </row>
    <row r="117" spans="1:8" ht="15.95" hidden="1" customHeight="1" outlineLevel="1" thickBot="1" x14ac:dyDescent="0.25">
      <c r="A117" s="379"/>
      <c r="B117" s="280" t="s">
        <v>781</v>
      </c>
      <c r="C117" s="383"/>
      <c r="D117" s="362"/>
      <c r="E117" s="317"/>
      <c r="F117" s="363"/>
      <c r="G117" s="363"/>
      <c r="H117" s="351"/>
    </row>
    <row r="118" spans="1:8" ht="15.95" hidden="1" customHeight="1" outlineLevel="1" x14ac:dyDescent="0.2">
      <c r="A118" s="379"/>
      <c r="B118" s="285" t="s">
        <v>1679</v>
      </c>
      <c r="C118" s="855">
        <v>84.99</v>
      </c>
      <c r="D118" s="67"/>
      <c r="E118" s="56" t="s">
        <v>59</v>
      </c>
      <c r="F118" s="166">
        <f>C118*$F$1</f>
        <v>3229.62</v>
      </c>
      <c r="G118" s="166">
        <f>F118*($G$1+1)</f>
        <v>4198.5060000000003</v>
      </c>
      <c r="H118" s="350">
        <f>D118*G118</f>
        <v>0</v>
      </c>
    </row>
    <row r="119" spans="1:8" ht="15.95" hidden="1" customHeight="1" outlineLevel="1" thickBot="1" x14ac:dyDescent="0.25">
      <c r="A119" s="379"/>
      <c r="B119" s="286" t="s">
        <v>782</v>
      </c>
      <c r="C119" s="856"/>
      <c r="D119" s="362"/>
      <c r="E119" s="317"/>
      <c r="F119" s="363"/>
      <c r="G119" s="363"/>
      <c r="H119" s="351"/>
    </row>
    <row r="120" spans="1:8" ht="15.95" hidden="1" customHeight="1" outlineLevel="1" x14ac:dyDescent="0.2">
      <c r="A120" s="379"/>
      <c r="B120" s="287" t="s">
        <v>1680</v>
      </c>
      <c r="C120" s="855">
        <v>104.99</v>
      </c>
      <c r="D120" s="67"/>
      <c r="E120" s="56" t="s">
        <v>59</v>
      </c>
      <c r="F120" s="166">
        <f>C120*$F$1</f>
        <v>3989.62</v>
      </c>
      <c r="G120" s="166">
        <f>F120*($G$1+1)</f>
        <v>5186.5060000000003</v>
      </c>
      <c r="H120" s="350">
        <f>D120*G120</f>
        <v>0</v>
      </c>
    </row>
    <row r="121" spans="1:8" ht="15.95" hidden="1" customHeight="1" outlineLevel="1" thickBot="1" x14ac:dyDescent="0.25">
      <c r="A121" s="379"/>
      <c r="B121" s="286" t="s">
        <v>783</v>
      </c>
      <c r="C121" s="856"/>
      <c r="D121" s="362"/>
      <c r="E121" s="317"/>
      <c r="F121" s="363"/>
      <c r="G121" s="363"/>
      <c r="H121" s="351"/>
    </row>
    <row r="122" spans="1:8" ht="15.95" hidden="1" customHeight="1" outlineLevel="1" x14ac:dyDescent="0.2">
      <c r="A122" s="379"/>
      <c r="B122" s="287" t="s">
        <v>1681</v>
      </c>
      <c r="C122" s="855">
        <v>142.30000000000001</v>
      </c>
      <c r="D122" s="67"/>
      <c r="E122" s="56" t="s">
        <v>59</v>
      </c>
      <c r="F122" s="166">
        <f>C122*$F$1</f>
        <v>5407.4000000000005</v>
      </c>
      <c r="G122" s="166">
        <f>F122*($G$1+1)</f>
        <v>7029.6200000000008</v>
      </c>
      <c r="H122" s="350">
        <f>D122*G122</f>
        <v>0</v>
      </c>
    </row>
    <row r="123" spans="1:8" ht="15.95" hidden="1" customHeight="1" outlineLevel="1" thickBot="1" x14ac:dyDescent="0.25">
      <c r="A123" s="379"/>
      <c r="B123" s="286" t="s">
        <v>784</v>
      </c>
      <c r="C123" s="856"/>
      <c r="D123" s="367"/>
      <c r="E123" s="318"/>
      <c r="F123" s="368"/>
      <c r="G123" s="368"/>
      <c r="H123" s="369"/>
    </row>
    <row r="124" spans="1:8" ht="15.95" hidden="1" customHeight="1" outlineLevel="1" thickBot="1" x14ac:dyDescent="0.25">
      <c r="A124" s="379"/>
      <c r="B124" s="280" t="s">
        <v>785</v>
      </c>
      <c r="C124" s="383"/>
      <c r="D124" s="370"/>
      <c r="E124" s="319"/>
      <c r="F124" s="371"/>
      <c r="G124" s="371"/>
      <c r="H124" s="372"/>
    </row>
    <row r="125" spans="1:8" ht="15.95" hidden="1" customHeight="1" outlineLevel="1" x14ac:dyDescent="0.2">
      <c r="A125" s="379"/>
      <c r="B125" s="285" t="s">
        <v>78</v>
      </c>
      <c r="C125" s="855">
        <v>104.9</v>
      </c>
      <c r="D125" s="67"/>
      <c r="E125" s="56" t="s">
        <v>59</v>
      </c>
      <c r="F125" s="166">
        <f>C125*$F$1</f>
        <v>3986.2000000000003</v>
      </c>
      <c r="G125" s="166">
        <f>F125*($G$1+1)</f>
        <v>5182.0600000000004</v>
      </c>
      <c r="H125" s="350">
        <f>D125*G125</f>
        <v>0</v>
      </c>
    </row>
    <row r="126" spans="1:8" ht="15.95" hidden="1" customHeight="1" outlineLevel="1" thickBot="1" x14ac:dyDescent="0.25">
      <c r="A126" s="379"/>
      <c r="B126" s="286" t="s">
        <v>79</v>
      </c>
      <c r="C126" s="856"/>
      <c r="D126" s="67"/>
      <c r="E126" s="56"/>
      <c r="F126" s="166"/>
      <c r="G126" s="166"/>
      <c r="H126" s="350"/>
    </row>
    <row r="127" spans="1:8" ht="15.95" hidden="1" customHeight="1" outlineLevel="1" x14ac:dyDescent="0.2">
      <c r="A127" s="379"/>
      <c r="B127" s="287" t="s">
        <v>76</v>
      </c>
      <c r="C127" s="855">
        <v>95.01</v>
      </c>
      <c r="D127" s="67"/>
      <c r="E127" s="56" t="s">
        <v>59</v>
      </c>
      <c r="F127" s="166">
        <f>C127*$F$1</f>
        <v>3610.38</v>
      </c>
      <c r="G127" s="166">
        <f>F127*($G$1+1)</f>
        <v>4693.4940000000006</v>
      </c>
      <c r="H127" s="350">
        <f>D127*G127</f>
        <v>0</v>
      </c>
    </row>
    <row r="128" spans="1:8" ht="15.95" hidden="1" customHeight="1" outlineLevel="1" thickBot="1" x14ac:dyDescent="0.25">
      <c r="A128" s="379"/>
      <c r="B128" s="286" t="s">
        <v>77</v>
      </c>
      <c r="C128" s="856"/>
      <c r="D128" s="67"/>
      <c r="E128" s="56"/>
      <c r="F128" s="166"/>
      <c r="G128" s="166"/>
      <c r="H128" s="350"/>
    </row>
    <row r="129" spans="1:8" ht="15.95" hidden="1" customHeight="1" outlineLevel="1" x14ac:dyDescent="0.2">
      <c r="A129" s="379"/>
      <c r="B129" s="287" t="s">
        <v>1682</v>
      </c>
      <c r="C129" s="855">
        <v>115.01</v>
      </c>
      <c r="D129" s="67"/>
      <c r="E129" s="56" t="s">
        <v>59</v>
      </c>
      <c r="F129" s="166">
        <f>C129*$F$1</f>
        <v>4370.38</v>
      </c>
      <c r="G129" s="166">
        <f>F129*($G$1+1)</f>
        <v>5681.4940000000006</v>
      </c>
      <c r="H129" s="350">
        <f>D129*G129</f>
        <v>0</v>
      </c>
    </row>
    <row r="130" spans="1:8" ht="15.95" hidden="1" customHeight="1" outlineLevel="1" thickBot="1" x14ac:dyDescent="0.25">
      <c r="A130" s="379"/>
      <c r="B130" s="286" t="s">
        <v>75</v>
      </c>
      <c r="C130" s="856"/>
      <c r="D130" s="362"/>
      <c r="E130" s="317"/>
      <c r="F130" s="363"/>
      <c r="G130" s="363"/>
      <c r="H130" s="351"/>
    </row>
    <row r="131" spans="1:8" ht="15.95" hidden="1" customHeight="1" outlineLevel="1" x14ac:dyDescent="0.2">
      <c r="A131" s="379"/>
      <c r="B131" s="287" t="s">
        <v>1683</v>
      </c>
      <c r="C131" s="855">
        <v>146.69999999999999</v>
      </c>
      <c r="D131" s="67"/>
      <c r="E131" s="56" t="s">
        <v>59</v>
      </c>
      <c r="F131" s="166">
        <f>C131*$F$1</f>
        <v>5574.5999999999995</v>
      </c>
      <c r="G131" s="166">
        <f>F131*($G$1+1)</f>
        <v>7246.98</v>
      </c>
      <c r="H131" s="350">
        <f>D131*G131</f>
        <v>0</v>
      </c>
    </row>
    <row r="132" spans="1:8" ht="15.95" hidden="1" customHeight="1" outlineLevel="1" thickBot="1" x14ac:dyDescent="0.25">
      <c r="A132" s="389"/>
      <c r="B132" s="286" t="s">
        <v>786</v>
      </c>
      <c r="C132" s="856"/>
      <c r="D132" s="362"/>
      <c r="E132" s="317"/>
      <c r="F132" s="363"/>
      <c r="G132" s="363"/>
      <c r="H132" s="351"/>
    </row>
    <row r="133" spans="1:8" ht="15.95" hidden="1" customHeight="1" outlineLevel="1" x14ac:dyDescent="0.2">
      <c r="A133" s="390"/>
      <c r="B133" s="283" t="s">
        <v>1684</v>
      </c>
      <c r="C133" s="855">
        <v>23</v>
      </c>
      <c r="D133" s="67"/>
      <c r="E133" s="56" t="s">
        <v>659</v>
      </c>
      <c r="F133" s="166">
        <f>C133*$F$1</f>
        <v>874</v>
      </c>
      <c r="G133" s="166">
        <f>F133*($G$1+1)</f>
        <v>1136.2</v>
      </c>
      <c r="H133" s="350">
        <f>D133*G133</f>
        <v>0</v>
      </c>
    </row>
    <row r="134" spans="1:8" ht="15.95" hidden="1" customHeight="1" outlineLevel="1" thickBot="1" x14ac:dyDescent="0.25">
      <c r="A134" s="387" t="s">
        <v>787</v>
      </c>
      <c r="B134" s="289" t="s">
        <v>788</v>
      </c>
      <c r="C134" s="856"/>
      <c r="D134" s="362"/>
      <c r="E134" s="317"/>
      <c r="F134" s="363"/>
      <c r="G134" s="363"/>
      <c r="H134" s="351"/>
    </row>
    <row r="135" spans="1:8" ht="15.95" hidden="1" customHeight="1" outlineLevel="1" thickBot="1" x14ac:dyDescent="0.25">
      <c r="A135" s="387" t="s">
        <v>789</v>
      </c>
      <c r="B135" s="282" t="s">
        <v>1685</v>
      </c>
      <c r="C135" s="388">
        <v>45</v>
      </c>
      <c r="D135" s="67"/>
      <c r="E135" s="56" t="s">
        <v>659</v>
      </c>
      <c r="F135" s="166">
        <f>C135*$F$1</f>
        <v>1710</v>
      </c>
      <c r="G135" s="166">
        <f>F135*($G$1+1)</f>
        <v>2223</v>
      </c>
      <c r="H135" s="350">
        <f>D135*G135</f>
        <v>0</v>
      </c>
    </row>
    <row r="136" spans="1:8" ht="15.95" hidden="1" customHeight="1" outlineLevel="1" thickBot="1" x14ac:dyDescent="0.25">
      <c r="A136" s="387" t="s">
        <v>790</v>
      </c>
      <c r="B136" s="282" t="s">
        <v>1686</v>
      </c>
      <c r="C136" s="388">
        <v>43.5</v>
      </c>
      <c r="D136" s="67"/>
      <c r="E136" s="56" t="s">
        <v>659</v>
      </c>
      <c r="F136" s="166">
        <f>C136*$F$1</f>
        <v>1653</v>
      </c>
      <c r="G136" s="166">
        <f>F136*($G$1+1)</f>
        <v>2148.9</v>
      </c>
      <c r="H136" s="350">
        <f>D136*G136</f>
        <v>0</v>
      </c>
    </row>
    <row r="137" spans="1:8" ht="15.95" hidden="1" customHeight="1" outlineLevel="1" thickBot="1" x14ac:dyDescent="0.25">
      <c r="A137" s="379"/>
      <c r="B137" s="280" t="s">
        <v>791</v>
      </c>
      <c r="C137" s="391"/>
      <c r="D137" s="353"/>
      <c r="E137" s="317"/>
      <c r="F137" s="363"/>
      <c r="G137" s="363"/>
      <c r="H137" s="351"/>
    </row>
    <row r="138" spans="1:8" ht="15.95" hidden="1" customHeight="1" outlineLevel="1" thickBot="1" x14ac:dyDescent="0.25">
      <c r="A138" s="379"/>
      <c r="B138" s="288" t="s">
        <v>1687</v>
      </c>
      <c r="C138" s="392">
        <v>150</v>
      </c>
      <c r="D138" s="67"/>
      <c r="E138" s="56" t="s">
        <v>59</v>
      </c>
      <c r="F138" s="166">
        <f>C138*$F$1</f>
        <v>5700</v>
      </c>
      <c r="G138" s="166">
        <f>F138*($G$1+1)</f>
        <v>7410</v>
      </c>
      <c r="H138" s="350">
        <f>D138*G138</f>
        <v>0</v>
      </c>
    </row>
    <row r="139" spans="1:8" ht="15.95" hidden="1" customHeight="1" outlineLevel="1" x14ac:dyDescent="0.2">
      <c r="A139" s="379"/>
      <c r="B139" s="285" t="s">
        <v>80</v>
      </c>
      <c r="C139" s="855">
        <v>105</v>
      </c>
      <c r="D139" s="67"/>
      <c r="E139" s="56" t="s">
        <v>59</v>
      </c>
      <c r="F139" s="166">
        <f>C139*$F$1</f>
        <v>3990</v>
      </c>
      <c r="G139" s="166">
        <f>F139*($G$1+1)</f>
        <v>5187</v>
      </c>
      <c r="H139" s="350">
        <f>D139*G139</f>
        <v>0</v>
      </c>
    </row>
    <row r="140" spans="1:8" ht="15.95" hidden="1" customHeight="1" outlineLevel="1" thickBot="1" x14ac:dyDescent="0.25">
      <c r="A140" s="379"/>
      <c r="B140" s="287" t="s">
        <v>81</v>
      </c>
      <c r="C140" s="856"/>
      <c r="D140" s="326"/>
      <c r="E140" s="261"/>
      <c r="F140" s="262"/>
      <c r="G140" s="262"/>
      <c r="H140" s="351"/>
    </row>
    <row r="141" spans="1:8" ht="15.95" hidden="1" customHeight="1" outlineLevel="1" x14ac:dyDescent="0.2">
      <c r="A141" s="379"/>
      <c r="B141" s="285" t="s">
        <v>1688</v>
      </c>
      <c r="C141" s="855">
        <v>125</v>
      </c>
      <c r="D141" s="67"/>
      <c r="E141" s="56" t="s">
        <v>59</v>
      </c>
      <c r="F141" s="166">
        <f>C141*$F$1</f>
        <v>4750</v>
      </c>
      <c r="G141" s="166">
        <f>F141*($G$1+1)</f>
        <v>6175</v>
      </c>
      <c r="H141" s="350">
        <f>D141*G141</f>
        <v>0</v>
      </c>
    </row>
    <row r="142" spans="1:8" ht="15.95" hidden="1" customHeight="1" outlineLevel="1" thickBot="1" x14ac:dyDescent="0.25">
      <c r="A142" s="379"/>
      <c r="B142" s="286" t="s">
        <v>3200</v>
      </c>
      <c r="C142" s="856"/>
      <c r="D142" s="362"/>
      <c r="E142" s="317"/>
      <c r="F142" s="363"/>
      <c r="G142" s="363"/>
      <c r="H142" s="351"/>
    </row>
    <row r="143" spans="1:8" ht="15.95" hidden="1" customHeight="1" outlineLevel="1" x14ac:dyDescent="0.2">
      <c r="A143" s="379"/>
      <c r="B143" s="287" t="s">
        <v>1689</v>
      </c>
      <c r="C143" s="855">
        <v>172.91</v>
      </c>
      <c r="D143" s="67"/>
      <c r="E143" s="56" t="s">
        <v>59</v>
      </c>
      <c r="F143" s="166">
        <f>C143*$F$1</f>
        <v>6570.58</v>
      </c>
      <c r="G143" s="166">
        <f>F143*($G$1+1)</f>
        <v>8541.7540000000008</v>
      </c>
      <c r="H143" s="350">
        <f>D143*G143</f>
        <v>0</v>
      </c>
    </row>
    <row r="144" spans="1:8" ht="15.95" hidden="1" customHeight="1" outlineLevel="1" thickBot="1" x14ac:dyDescent="0.25">
      <c r="A144" s="379"/>
      <c r="B144" s="286" t="s">
        <v>3201</v>
      </c>
      <c r="C144" s="856"/>
      <c r="D144" s="362"/>
      <c r="E144" s="317"/>
      <c r="F144" s="363"/>
      <c r="G144" s="363"/>
      <c r="H144" s="351"/>
    </row>
    <row r="145" spans="1:8" ht="15.95" hidden="1" customHeight="1" outlineLevel="1" x14ac:dyDescent="0.2">
      <c r="A145" s="379"/>
      <c r="B145" s="287" t="s">
        <v>1690</v>
      </c>
      <c r="C145" s="855">
        <v>152</v>
      </c>
      <c r="D145" s="67"/>
      <c r="E145" s="56" t="s">
        <v>59</v>
      </c>
      <c r="F145" s="166">
        <f>C145*$F$1</f>
        <v>5776</v>
      </c>
      <c r="G145" s="166">
        <f>F145*($G$1+1)</f>
        <v>7508.8</v>
      </c>
      <c r="H145" s="350">
        <f>D145*G145</f>
        <v>0</v>
      </c>
    </row>
    <row r="146" spans="1:8" ht="15.95" hidden="1" customHeight="1" outlineLevel="1" thickBot="1" x14ac:dyDescent="0.25">
      <c r="A146" s="379"/>
      <c r="B146" s="286" t="s">
        <v>3202</v>
      </c>
      <c r="C146" s="856"/>
      <c r="D146" s="362"/>
      <c r="E146" s="317"/>
      <c r="F146" s="363"/>
      <c r="G146" s="363"/>
      <c r="H146" s="351"/>
    </row>
    <row r="147" spans="1:8" ht="15.95" hidden="1" customHeight="1" outlineLevel="1" x14ac:dyDescent="0.2">
      <c r="A147" s="379"/>
      <c r="B147" s="287" t="s">
        <v>1691</v>
      </c>
      <c r="C147" s="855">
        <v>170</v>
      </c>
      <c r="D147" s="67"/>
      <c r="E147" s="56" t="s">
        <v>59</v>
      </c>
      <c r="F147" s="166">
        <f>C147*$F$1</f>
        <v>6460</v>
      </c>
      <c r="G147" s="166">
        <f>F147*($G$1+1)</f>
        <v>8398</v>
      </c>
      <c r="H147" s="350">
        <f>D147*G147</f>
        <v>0</v>
      </c>
    </row>
    <row r="148" spans="1:8" ht="15.95" hidden="1" customHeight="1" outlineLevel="1" thickBot="1" x14ac:dyDescent="0.25">
      <c r="A148" s="379"/>
      <c r="B148" s="286" t="s">
        <v>3203</v>
      </c>
      <c r="C148" s="856"/>
      <c r="D148" s="362"/>
      <c r="E148" s="317"/>
      <c r="F148" s="363"/>
      <c r="G148" s="363"/>
      <c r="H148" s="351"/>
    </row>
    <row r="149" spans="1:8" ht="15.95" hidden="1" customHeight="1" outlineLevel="1" x14ac:dyDescent="0.2">
      <c r="A149" s="379"/>
      <c r="B149" s="287" t="s">
        <v>208</v>
      </c>
      <c r="C149" s="855">
        <v>183</v>
      </c>
      <c r="D149" s="67"/>
      <c r="E149" s="56" t="s">
        <v>59</v>
      </c>
      <c r="F149" s="166">
        <f>C149*$F$1</f>
        <v>6954</v>
      </c>
      <c r="G149" s="166">
        <f>F149*($G$1+1)</f>
        <v>9040.2000000000007</v>
      </c>
      <c r="H149" s="350">
        <f>D149*G149</f>
        <v>0</v>
      </c>
    </row>
    <row r="150" spans="1:8" ht="15.95" hidden="1" customHeight="1" outlineLevel="1" thickBot="1" x14ac:dyDescent="0.25">
      <c r="A150" s="379"/>
      <c r="B150" s="286" t="s">
        <v>3204</v>
      </c>
      <c r="C150" s="856"/>
      <c r="D150" s="362"/>
      <c r="E150" s="317"/>
      <c r="F150" s="363"/>
      <c r="G150" s="363"/>
      <c r="H150" s="351"/>
    </row>
    <row r="151" spans="1:8" ht="15.95" hidden="1" customHeight="1" outlineLevel="1" thickBot="1" x14ac:dyDescent="0.25">
      <c r="A151" s="393" t="s">
        <v>3205</v>
      </c>
      <c r="B151" s="282" t="s">
        <v>209</v>
      </c>
      <c r="C151" s="388">
        <v>110</v>
      </c>
      <c r="D151" s="67"/>
      <c r="E151" s="56" t="s">
        <v>59</v>
      </c>
      <c r="F151" s="166">
        <f>C151*$F$1</f>
        <v>4180</v>
      </c>
      <c r="G151" s="166">
        <f>F151*($G$1+1)</f>
        <v>5434</v>
      </c>
      <c r="H151" s="350">
        <f>D151*G151</f>
        <v>0</v>
      </c>
    </row>
    <row r="152" spans="1:8" ht="15.95" hidden="1" customHeight="1" outlineLevel="1" thickBot="1" x14ac:dyDescent="0.25">
      <c r="A152" s="387" t="s">
        <v>3206</v>
      </c>
      <c r="B152" s="282" t="s">
        <v>210</v>
      </c>
      <c r="C152" s="388">
        <v>54</v>
      </c>
      <c r="D152" s="67"/>
      <c r="E152" s="56" t="s">
        <v>59</v>
      </c>
      <c r="F152" s="166">
        <f>C152*$F$1</f>
        <v>2052</v>
      </c>
      <c r="G152" s="166">
        <f>F152*($G$1+1)</f>
        <v>2667.6</v>
      </c>
      <c r="H152" s="350">
        <f>D152*G152</f>
        <v>0</v>
      </c>
    </row>
    <row r="153" spans="1:8" ht="15.95" hidden="1" customHeight="1" outlineLevel="1" thickBot="1" x14ac:dyDescent="0.25">
      <c r="A153" s="387" t="s">
        <v>3207</v>
      </c>
      <c r="B153" s="282" t="s">
        <v>211</v>
      </c>
      <c r="C153" s="388">
        <v>91.5</v>
      </c>
      <c r="D153" s="67"/>
      <c r="E153" s="56" t="s">
        <v>59</v>
      </c>
      <c r="F153" s="166">
        <f>C153*$F$1</f>
        <v>3477</v>
      </c>
      <c r="G153" s="166">
        <f>F153*($G$1+1)</f>
        <v>4520.1000000000004</v>
      </c>
      <c r="H153" s="350">
        <f>D153*G153</f>
        <v>0</v>
      </c>
    </row>
    <row r="154" spans="1:8" ht="15.95" hidden="1" customHeight="1" outlineLevel="1" thickBot="1" x14ac:dyDescent="0.25">
      <c r="A154" s="379"/>
      <c r="B154" s="280" t="s">
        <v>3208</v>
      </c>
      <c r="C154" s="383"/>
      <c r="D154" s="362"/>
      <c r="E154" s="317"/>
      <c r="F154" s="363"/>
      <c r="G154" s="363"/>
      <c r="H154" s="351"/>
    </row>
    <row r="155" spans="1:8" ht="15.95" hidden="1" customHeight="1" outlineLevel="1" x14ac:dyDescent="0.2">
      <c r="A155" s="379"/>
      <c r="B155" s="285" t="s">
        <v>212</v>
      </c>
      <c r="C155" s="855">
        <v>87</v>
      </c>
      <c r="D155" s="67"/>
      <c r="E155" s="56" t="s">
        <v>59</v>
      </c>
      <c r="F155" s="166">
        <f>C155*$F$1</f>
        <v>3306</v>
      </c>
      <c r="G155" s="166">
        <f>F155*($G$1+1)</f>
        <v>4297.8</v>
      </c>
      <c r="H155" s="350">
        <f>D155*G155</f>
        <v>0</v>
      </c>
    </row>
    <row r="156" spans="1:8" ht="15.95" hidden="1" customHeight="1" outlineLevel="1" thickBot="1" x14ac:dyDescent="0.25">
      <c r="A156" s="379"/>
      <c r="B156" s="286" t="s">
        <v>3209</v>
      </c>
      <c r="C156" s="856"/>
      <c r="D156" s="362"/>
      <c r="E156" s="317"/>
      <c r="F156" s="363"/>
      <c r="G156" s="363"/>
      <c r="H156" s="351"/>
    </row>
    <row r="157" spans="1:8" ht="15.95" hidden="1" customHeight="1" outlineLevel="1" x14ac:dyDescent="0.2">
      <c r="A157" s="379"/>
      <c r="B157" s="287" t="s">
        <v>213</v>
      </c>
      <c r="C157" s="855">
        <v>96</v>
      </c>
      <c r="D157" s="67"/>
      <c r="E157" s="56" t="s">
        <v>59</v>
      </c>
      <c r="F157" s="166">
        <f>C157*$F$1</f>
        <v>3648</v>
      </c>
      <c r="G157" s="166">
        <f>F157*($G$1+1)</f>
        <v>4742.4000000000005</v>
      </c>
      <c r="H157" s="350">
        <f>D157*G157</f>
        <v>0</v>
      </c>
    </row>
    <row r="158" spans="1:8" ht="15.95" hidden="1" customHeight="1" outlineLevel="1" thickBot="1" x14ac:dyDescent="0.25">
      <c r="A158" s="379"/>
      <c r="B158" s="286" t="s">
        <v>3210</v>
      </c>
      <c r="C158" s="856"/>
      <c r="D158" s="362"/>
      <c r="E158" s="317"/>
      <c r="F158" s="363"/>
      <c r="G158" s="363"/>
      <c r="H158" s="351"/>
    </row>
    <row r="159" spans="1:8" ht="15.95" hidden="1" customHeight="1" outlineLevel="1" x14ac:dyDescent="0.2">
      <c r="A159" s="379"/>
      <c r="B159" s="287" t="s">
        <v>82</v>
      </c>
      <c r="C159" s="855">
        <v>103</v>
      </c>
      <c r="D159" s="67"/>
      <c r="E159" s="56" t="s">
        <v>59</v>
      </c>
      <c r="F159" s="166">
        <f>C159*$F$1</f>
        <v>3914</v>
      </c>
      <c r="G159" s="166">
        <f>F159*($G$1+1)</f>
        <v>5088.2</v>
      </c>
      <c r="H159" s="350">
        <f>D159*G159</f>
        <v>0</v>
      </c>
    </row>
    <row r="160" spans="1:8" ht="15.95" hidden="1" customHeight="1" outlineLevel="1" thickBot="1" x14ac:dyDescent="0.25">
      <c r="A160" s="379"/>
      <c r="B160" s="286" t="s">
        <v>83</v>
      </c>
      <c r="C160" s="856"/>
      <c r="D160" s="326"/>
      <c r="E160" s="261"/>
      <c r="F160" s="262"/>
      <c r="G160" s="262"/>
      <c r="H160" s="351"/>
    </row>
    <row r="161" spans="1:8" ht="15.95" hidden="1" customHeight="1" outlineLevel="1" thickBot="1" x14ac:dyDescent="0.25">
      <c r="A161" s="393" t="s">
        <v>3211</v>
      </c>
      <c r="B161" s="286" t="s">
        <v>214</v>
      </c>
      <c r="C161" s="388">
        <v>19.5</v>
      </c>
      <c r="D161" s="67"/>
      <c r="E161" s="56" t="s">
        <v>59</v>
      </c>
      <c r="F161" s="166">
        <f>C161*$F$1</f>
        <v>741</v>
      </c>
      <c r="G161" s="166">
        <f>F161*($G$1+1)</f>
        <v>963.30000000000007</v>
      </c>
      <c r="H161" s="350">
        <f>D161*G161</f>
        <v>0</v>
      </c>
    </row>
    <row r="162" spans="1:8" ht="15.95" hidden="1" customHeight="1" outlineLevel="1" thickBot="1" x14ac:dyDescent="0.25">
      <c r="A162" s="379"/>
      <c r="B162" s="280" t="s">
        <v>3212</v>
      </c>
      <c r="C162" s="383"/>
      <c r="D162" s="353"/>
      <c r="E162" s="317"/>
      <c r="F162" s="363"/>
      <c r="G162" s="363"/>
      <c r="H162" s="351"/>
    </row>
    <row r="163" spans="1:8" ht="15.95" hidden="1" customHeight="1" outlineLevel="1" x14ac:dyDescent="0.2">
      <c r="A163" s="379"/>
      <c r="B163" s="285" t="s">
        <v>215</v>
      </c>
      <c r="C163" s="855">
        <v>171.5</v>
      </c>
      <c r="D163" s="67"/>
      <c r="E163" s="56" t="s">
        <v>59</v>
      </c>
      <c r="F163" s="166">
        <f>C163*$F$1</f>
        <v>6517</v>
      </c>
      <c r="G163" s="166">
        <f>F163*($G$1+1)</f>
        <v>8472.1</v>
      </c>
      <c r="H163" s="350">
        <f>D163*G163</f>
        <v>0</v>
      </c>
    </row>
    <row r="164" spans="1:8" ht="15.95" hidden="1" customHeight="1" outlineLevel="1" thickBot="1" x14ac:dyDescent="0.25">
      <c r="A164" s="379"/>
      <c r="B164" s="286" t="s">
        <v>3213</v>
      </c>
      <c r="C164" s="856"/>
      <c r="D164" s="362"/>
      <c r="E164" s="317"/>
      <c r="F164" s="363"/>
      <c r="G164" s="363"/>
      <c r="H164" s="351"/>
    </row>
    <row r="165" spans="1:8" ht="15.95" hidden="1" customHeight="1" outlineLevel="1" x14ac:dyDescent="0.2">
      <c r="A165" s="379"/>
      <c r="B165" s="287" t="s">
        <v>216</v>
      </c>
      <c r="C165" s="855">
        <v>189.5</v>
      </c>
      <c r="D165" s="67"/>
      <c r="E165" s="56" t="s">
        <v>59</v>
      </c>
      <c r="F165" s="166">
        <f>C165*$F$1</f>
        <v>7201</v>
      </c>
      <c r="G165" s="166">
        <f>F165*($G$1+1)</f>
        <v>9361.3000000000011</v>
      </c>
      <c r="H165" s="350">
        <f>D165*G165</f>
        <v>0</v>
      </c>
    </row>
    <row r="166" spans="1:8" ht="15.95" hidden="1" customHeight="1" outlineLevel="1" thickBot="1" x14ac:dyDescent="0.25">
      <c r="A166" s="379"/>
      <c r="B166" s="286" t="s">
        <v>3214</v>
      </c>
      <c r="C166" s="856"/>
      <c r="D166" s="362"/>
      <c r="E166" s="317"/>
      <c r="F166" s="363"/>
      <c r="G166" s="363"/>
      <c r="H166" s="351"/>
    </row>
    <row r="167" spans="1:8" ht="15.95" hidden="1" customHeight="1" outlineLevel="1" x14ac:dyDescent="0.2">
      <c r="A167" s="379"/>
      <c r="B167" s="287" t="s">
        <v>217</v>
      </c>
      <c r="C167" s="855">
        <v>198</v>
      </c>
      <c r="D167" s="67"/>
      <c r="E167" s="56" t="s">
        <v>59</v>
      </c>
      <c r="F167" s="166">
        <f>C167*$F$1</f>
        <v>7524</v>
      </c>
      <c r="G167" s="166">
        <f>F167*($G$1+1)</f>
        <v>9781.2000000000007</v>
      </c>
      <c r="H167" s="350">
        <f>D167*G167</f>
        <v>0</v>
      </c>
    </row>
    <row r="168" spans="1:8" ht="15.95" hidden="1" customHeight="1" outlineLevel="1" thickBot="1" x14ac:dyDescent="0.25">
      <c r="A168" s="379"/>
      <c r="B168" s="286" t="s">
        <v>3215</v>
      </c>
      <c r="C168" s="856"/>
      <c r="D168" s="362"/>
      <c r="E168" s="317"/>
      <c r="F168" s="363"/>
      <c r="G168" s="363"/>
      <c r="H168" s="351"/>
    </row>
    <row r="169" spans="1:8" ht="15.95" hidden="1" customHeight="1" outlineLevel="1" x14ac:dyDescent="0.2">
      <c r="A169" s="379"/>
      <c r="B169" s="287" t="s">
        <v>218</v>
      </c>
      <c r="C169" s="855">
        <v>194</v>
      </c>
      <c r="D169" s="67"/>
      <c r="E169" s="56" t="s">
        <v>59</v>
      </c>
      <c r="F169" s="166">
        <f>C169*$F$1</f>
        <v>7372</v>
      </c>
      <c r="G169" s="166">
        <f>F169*($G$1+1)</f>
        <v>9583.6</v>
      </c>
      <c r="H169" s="350">
        <f>D169*G169</f>
        <v>0</v>
      </c>
    </row>
    <row r="170" spans="1:8" ht="15.95" hidden="1" customHeight="1" outlineLevel="1" thickBot="1" x14ac:dyDescent="0.25">
      <c r="A170" s="379"/>
      <c r="B170" s="286" t="s">
        <v>219</v>
      </c>
      <c r="C170" s="856"/>
      <c r="D170" s="362"/>
      <c r="E170" s="317"/>
      <c r="F170" s="363"/>
      <c r="G170" s="363"/>
      <c r="H170" s="351"/>
    </row>
    <row r="171" spans="1:8" ht="15.95" hidden="1" customHeight="1" outlineLevel="1" x14ac:dyDescent="0.2">
      <c r="A171" s="379"/>
      <c r="B171" s="287" t="s">
        <v>220</v>
      </c>
      <c r="C171" s="855">
        <v>89</v>
      </c>
      <c r="D171" s="67"/>
      <c r="E171" s="56" t="s">
        <v>59</v>
      </c>
      <c r="F171" s="166">
        <f>C171*$F$1</f>
        <v>3382</v>
      </c>
      <c r="G171" s="166">
        <f>F171*($G$1+1)</f>
        <v>4396.6000000000004</v>
      </c>
      <c r="H171" s="350">
        <f>D171*G171</f>
        <v>0</v>
      </c>
    </row>
    <row r="172" spans="1:8" ht="15.95" hidden="1" customHeight="1" outlineLevel="1" thickBot="1" x14ac:dyDescent="0.25">
      <c r="A172" s="379"/>
      <c r="B172" s="286" t="s">
        <v>3216</v>
      </c>
      <c r="C172" s="856"/>
      <c r="D172" s="362"/>
      <c r="E172" s="317"/>
      <c r="F172" s="363"/>
      <c r="G172" s="363"/>
      <c r="H172" s="351"/>
    </row>
    <row r="173" spans="1:8" ht="15.95" hidden="1" customHeight="1" outlineLevel="1" x14ac:dyDescent="0.2">
      <c r="A173" s="379"/>
      <c r="B173" s="287" t="s">
        <v>221</v>
      </c>
      <c r="C173" s="855">
        <v>98</v>
      </c>
      <c r="D173" s="67"/>
      <c r="E173" s="56" t="s">
        <v>59</v>
      </c>
      <c r="F173" s="166">
        <f>C173*$F$1</f>
        <v>3724</v>
      </c>
      <c r="G173" s="166">
        <f>F173*($G$1+1)</f>
        <v>4841.2</v>
      </c>
      <c r="H173" s="350">
        <f>D173*G173</f>
        <v>0</v>
      </c>
    </row>
    <row r="174" spans="1:8" ht="15.95" hidden="1" customHeight="1" outlineLevel="1" thickBot="1" x14ac:dyDescent="0.25">
      <c r="A174" s="379"/>
      <c r="B174" s="286" t="s">
        <v>3217</v>
      </c>
      <c r="C174" s="856"/>
      <c r="D174" s="362"/>
      <c r="E174" s="317"/>
      <c r="F174" s="363"/>
      <c r="G174" s="363"/>
      <c r="H174" s="351"/>
    </row>
    <row r="175" spans="1:8" ht="15.95" hidden="1" customHeight="1" outlineLevel="1" x14ac:dyDescent="0.2">
      <c r="A175" s="379"/>
      <c r="B175" s="287" t="s">
        <v>84</v>
      </c>
      <c r="C175" s="855">
        <v>106</v>
      </c>
      <c r="D175" s="67"/>
      <c r="E175" s="56" t="s">
        <v>59</v>
      </c>
      <c r="F175" s="166">
        <f t="shared" ref="F175:F180" si="6">C175*$F$1</f>
        <v>4028</v>
      </c>
      <c r="G175" s="166">
        <f t="shared" ref="G175:G180" si="7">F175*($G$1+1)</f>
        <v>5236.4000000000005</v>
      </c>
      <c r="H175" s="350">
        <f t="shared" ref="H175:H180" si="8">D175*G175</f>
        <v>0</v>
      </c>
    </row>
    <row r="176" spans="1:8" ht="15.95" hidden="1" customHeight="1" outlineLevel="1" thickBot="1" x14ac:dyDescent="0.25">
      <c r="A176" s="379"/>
      <c r="B176" s="286" t="s">
        <v>85</v>
      </c>
      <c r="C176" s="856"/>
      <c r="D176" s="326"/>
      <c r="E176" s="261"/>
      <c r="F176" s="262"/>
      <c r="G176" s="262"/>
      <c r="H176" s="351"/>
    </row>
    <row r="177" spans="1:8" ht="15.95" hidden="1" customHeight="1" outlineLevel="1" thickBot="1" x14ac:dyDescent="0.25">
      <c r="A177" s="393" t="s">
        <v>3218</v>
      </c>
      <c r="B177" s="282" t="s">
        <v>3219</v>
      </c>
      <c r="C177" s="388">
        <v>180</v>
      </c>
      <c r="D177" s="67"/>
      <c r="E177" s="56" t="s">
        <v>59</v>
      </c>
      <c r="F177" s="166">
        <f t="shared" si="6"/>
        <v>6840</v>
      </c>
      <c r="G177" s="166">
        <f t="shared" si="7"/>
        <v>8892</v>
      </c>
      <c r="H177" s="350">
        <f t="shared" si="8"/>
        <v>0</v>
      </c>
    </row>
    <row r="178" spans="1:8" ht="15.95" hidden="1" customHeight="1" outlineLevel="1" thickBot="1" x14ac:dyDescent="0.25">
      <c r="A178" s="387" t="s">
        <v>3220</v>
      </c>
      <c r="B178" s="286" t="s">
        <v>222</v>
      </c>
      <c r="C178" s="388">
        <v>20.5</v>
      </c>
      <c r="D178" s="67"/>
      <c r="E178" s="56" t="s">
        <v>59</v>
      </c>
      <c r="F178" s="166">
        <f t="shared" si="6"/>
        <v>779</v>
      </c>
      <c r="G178" s="166">
        <f t="shared" si="7"/>
        <v>1012.7</v>
      </c>
      <c r="H178" s="350">
        <f t="shared" si="8"/>
        <v>0</v>
      </c>
    </row>
    <row r="179" spans="1:8" ht="15.95" hidden="1" customHeight="1" outlineLevel="1" thickBot="1" x14ac:dyDescent="0.25">
      <c r="A179" s="387" t="s">
        <v>3221</v>
      </c>
      <c r="B179" s="282" t="s">
        <v>223</v>
      </c>
      <c r="C179" s="388">
        <v>73</v>
      </c>
      <c r="D179" s="67"/>
      <c r="E179" s="56" t="s">
        <v>59</v>
      </c>
      <c r="F179" s="166">
        <f t="shared" si="6"/>
        <v>2774</v>
      </c>
      <c r="G179" s="166">
        <f t="shared" si="7"/>
        <v>3606.2000000000003</v>
      </c>
      <c r="H179" s="350">
        <f t="shared" si="8"/>
        <v>0</v>
      </c>
    </row>
    <row r="180" spans="1:8" ht="15.95" hidden="1" customHeight="1" outlineLevel="1" thickBot="1" x14ac:dyDescent="0.25">
      <c r="A180" s="387" t="s">
        <v>3455</v>
      </c>
      <c r="B180" s="282" t="s">
        <v>224</v>
      </c>
      <c r="C180" s="388">
        <v>76.5</v>
      </c>
      <c r="D180" s="67"/>
      <c r="E180" s="56" t="s">
        <v>59</v>
      </c>
      <c r="F180" s="166">
        <f t="shared" si="6"/>
        <v>2907</v>
      </c>
      <c r="G180" s="166">
        <f t="shared" si="7"/>
        <v>3779.1</v>
      </c>
      <c r="H180" s="350">
        <f t="shared" si="8"/>
        <v>0</v>
      </c>
    </row>
    <row r="181" spans="1:8" ht="15.95" hidden="1" customHeight="1" outlineLevel="1" thickBot="1" x14ac:dyDescent="0.25">
      <c r="A181" s="379"/>
      <c r="B181" s="280" t="s">
        <v>3456</v>
      </c>
      <c r="C181" s="391"/>
      <c r="D181" s="353"/>
      <c r="E181" s="317"/>
      <c r="F181" s="363"/>
      <c r="G181" s="363"/>
      <c r="H181" s="351"/>
    </row>
    <row r="182" spans="1:8" ht="15.95" hidden="1" customHeight="1" outlineLevel="1" thickBot="1" x14ac:dyDescent="0.25">
      <c r="A182" s="393" t="s">
        <v>3457</v>
      </c>
      <c r="B182" s="290" t="s">
        <v>225</v>
      </c>
      <c r="C182" s="392">
        <v>92</v>
      </c>
      <c r="D182" s="67"/>
      <c r="E182" s="56" t="s">
        <v>59</v>
      </c>
      <c r="F182" s="166">
        <f>C182*$F$1</f>
        <v>3496</v>
      </c>
      <c r="G182" s="166">
        <f>F182*($G$1+1)</f>
        <v>4544.8</v>
      </c>
      <c r="H182" s="350">
        <f>D182*G182</f>
        <v>0</v>
      </c>
    </row>
    <row r="183" spans="1:8" ht="15.95" hidden="1" customHeight="1" outlineLevel="1" thickBot="1" x14ac:dyDescent="0.25">
      <c r="A183" s="379"/>
      <c r="B183" s="280" t="s">
        <v>226</v>
      </c>
      <c r="C183" s="391"/>
      <c r="D183" s="353"/>
      <c r="E183" s="317"/>
      <c r="F183" s="363"/>
      <c r="G183" s="363"/>
      <c r="H183" s="351"/>
    </row>
    <row r="184" spans="1:8" ht="15.95" hidden="1" customHeight="1" outlineLevel="1" x14ac:dyDescent="0.2">
      <c r="A184" s="384" t="s">
        <v>3458</v>
      </c>
      <c r="B184" s="281" t="s">
        <v>3459</v>
      </c>
      <c r="C184" s="855">
        <v>91</v>
      </c>
      <c r="D184" s="67"/>
      <c r="E184" s="56" t="s">
        <v>59</v>
      </c>
      <c r="F184" s="166">
        <f>C184*$F$1</f>
        <v>3458</v>
      </c>
      <c r="G184" s="166">
        <f>F184*($G$1+1)</f>
        <v>4495.4000000000005</v>
      </c>
      <c r="H184" s="350">
        <f>D184*G184</f>
        <v>0</v>
      </c>
    </row>
    <row r="185" spans="1:8" ht="15.95" hidden="1" customHeight="1" outlineLevel="1" thickBot="1" x14ac:dyDescent="0.25">
      <c r="A185" s="387" t="s">
        <v>3460</v>
      </c>
      <c r="B185" s="282" t="s">
        <v>3461</v>
      </c>
      <c r="C185" s="877"/>
      <c r="D185" s="362"/>
      <c r="E185" s="317"/>
      <c r="F185" s="363"/>
      <c r="G185" s="363"/>
      <c r="H185" s="351"/>
    </row>
    <row r="186" spans="1:8" ht="15.95" hidden="1" customHeight="1" outlineLevel="1" x14ac:dyDescent="0.2">
      <c r="A186" s="386" t="s">
        <v>3462</v>
      </c>
      <c r="B186" s="283" t="s">
        <v>3463</v>
      </c>
      <c r="C186" s="855">
        <v>91</v>
      </c>
      <c r="D186" s="67"/>
      <c r="E186" s="56" t="s">
        <v>59</v>
      </c>
      <c r="F186" s="166">
        <f>C186*$F$1</f>
        <v>3458</v>
      </c>
      <c r="G186" s="166">
        <f>F186*($G$1+1)</f>
        <v>4495.4000000000005</v>
      </c>
      <c r="H186" s="350">
        <f>D186*G186</f>
        <v>0</v>
      </c>
    </row>
    <row r="187" spans="1:8" ht="15.95" hidden="1" customHeight="1" outlineLevel="1" thickBot="1" x14ac:dyDescent="0.25">
      <c r="A187" s="387" t="s">
        <v>3464</v>
      </c>
      <c r="B187" s="291" t="s">
        <v>3463</v>
      </c>
      <c r="C187" s="856"/>
      <c r="D187" s="367"/>
      <c r="E187" s="318"/>
      <c r="F187" s="368"/>
      <c r="G187" s="368"/>
      <c r="H187" s="369"/>
    </row>
    <row r="188" spans="1:8" ht="15.95" hidden="1" customHeight="1" outlineLevel="1" thickBot="1" x14ac:dyDescent="0.25">
      <c r="A188" s="379"/>
      <c r="B188" s="280" t="s">
        <v>227</v>
      </c>
      <c r="C188" s="391"/>
      <c r="D188" s="370"/>
      <c r="E188" s="319"/>
      <c r="F188" s="371"/>
      <c r="G188" s="371"/>
      <c r="H188" s="372"/>
    </row>
    <row r="189" spans="1:8" ht="15.95" hidden="1" customHeight="1" outlineLevel="1" x14ac:dyDescent="0.2">
      <c r="A189" s="379"/>
      <c r="B189" s="285" t="s">
        <v>86</v>
      </c>
      <c r="C189" s="855">
        <v>95.01</v>
      </c>
      <c r="D189" s="67"/>
      <c r="E189" s="56" t="s">
        <v>59</v>
      </c>
      <c r="F189" s="166">
        <f>C189*$F$1</f>
        <v>3610.38</v>
      </c>
      <c r="G189" s="166">
        <f>F189*($G$1+1)</f>
        <v>4693.4940000000006</v>
      </c>
      <c r="H189" s="350">
        <f>D189*G189</f>
        <v>0</v>
      </c>
    </row>
    <row r="190" spans="1:8" ht="15.95" hidden="1" customHeight="1" outlineLevel="1" thickBot="1" x14ac:dyDescent="0.25">
      <c r="A190" s="379"/>
      <c r="B190" s="286" t="s">
        <v>87</v>
      </c>
      <c r="C190" s="856"/>
      <c r="D190" s="326"/>
      <c r="E190" s="261"/>
      <c r="F190" s="262"/>
      <c r="G190" s="262"/>
      <c r="H190" s="351"/>
    </row>
    <row r="191" spans="1:8" ht="15.95" hidden="1" customHeight="1" outlineLevel="1" x14ac:dyDescent="0.2">
      <c r="A191" s="379"/>
      <c r="B191" s="287" t="s">
        <v>88</v>
      </c>
      <c r="C191" s="855">
        <v>115.01</v>
      </c>
      <c r="D191" s="67"/>
      <c r="E191" s="56" t="s">
        <v>59</v>
      </c>
      <c r="F191" s="166">
        <f>C191*$F$1</f>
        <v>4370.38</v>
      </c>
      <c r="G191" s="166">
        <f>F191*($G$1+1)</f>
        <v>5681.4940000000006</v>
      </c>
      <c r="H191" s="350">
        <f>D191*G191</f>
        <v>0</v>
      </c>
    </row>
    <row r="192" spans="1:8" ht="15.95" hidden="1" customHeight="1" outlineLevel="1" thickBot="1" x14ac:dyDescent="0.25">
      <c r="A192" s="379"/>
      <c r="B192" s="286" t="s">
        <v>89</v>
      </c>
      <c r="C192" s="856"/>
      <c r="D192" s="326"/>
      <c r="E192" s="261"/>
      <c r="F192" s="262"/>
      <c r="G192" s="262"/>
      <c r="H192" s="351"/>
    </row>
    <row r="193" spans="1:8" ht="15.95" hidden="1" customHeight="1" outlineLevel="1" x14ac:dyDescent="0.2">
      <c r="A193" s="379"/>
      <c r="B193" s="285" t="s">
        <v>90</v>
      </c>
      <c r="C193" s="855">
        <v>146.96</v>
      </c>
      <c r="D193" s="263"/>
      <c r="E193" s="56" t="s">
        <v>59</v>
      </c>
      <c r="F193" s="166">
        <f>C193*$F$1</f>
        <v>5584.4800000000005</v>
      </c>
      <c r="G193" s="166">
        <f>F193*($G$1+1)</f>
        <v>7259.8240000000005</v>
      </c>
      <c r="H193" s="350">
        <f>D193*G193</f>
        <v>0</v>
      </c>
    </row>
    <row r="194" spans="1:8" ht="15.95" hidden="1" customHeight="1" outlineLevel="1" thickBot="1" x14ac:dyDescent="0.25">
      <c r="A194" s="379"/>
      <c r="B194" s="286" t="s">
        <v>91</v>
      </c>
      <c r="C194" s="856"/>
      <c r="D194" s="327"/>
      <c r="E194" s="325"/>
      <c r="F194" s="321"/>
      <c r="G194" s="321"/>
      <c r="H194" s="369"/>
    </row>
    <row r="195" spans="1:8" ht="15.95" hidden="1" customHeight="1" outlineLevel="1" x14ac:dyDescent="0.2">
      <c r="A195" s="379"/>
      <c r="C195" s="394"/>
      <c r="D195" s="35"/>
      <c r="E195" s="320"/>
      <c r="F195" s="381"/>
      <c r="G195" s="381"/>
      <c r="H195" s="382"/>
    </row>
    <row r="196" spans="1:8" ht="15.95" hidden="1" customHeight="1" outlineLevel="1" x14ac:dyDescent="0.2">
      <c r="A196" s="379"/>
      <c r="B196" s="330" t="s">
        <v>3465</v>
      </c>
      <c r="C196" s="395"/>
      <c r="D196" s="35"/>
      <c r="E196" s="320"/>
      <c r="F196" s="381"/>
      <c r="G196" s="381"/>
      <c r="H196" s="382"/>
    </row>
    <row r="197" spans="1:8" ht="15.95" hidden="1" customHeight="1" outlineLevel="1" x14ac:dyDescent="0.2">
      <c r="A197" s="379"/>
      <c r="B197" s="859" t="s">
        <v>92</v>
      </c>
      <c r="C197" s="859"/>
      <c r="D197" s="859"/>
      <c r="E197" s="859"/>
      <c r="F197" s="859"/>
      <c r="G197" s="859"/>
      <c r="H197" s="859"/>
    </row>
    <row r="198" spans="1:8" ht="15.95" hidden="1" customHeight="1" outlineLevel="1" thickBot="1" x14ac:dyDescent="0.25">
      <c r="A198" s="379"/>
      <c r="B198" s="860" t="s">
        <v>93</v>
      </c>
      <c r="C198" s="860"/>
      <c r="D198" s="860"/>
      <c r="E198" s="860"/>
      <c r="F198" s="860"/>
      <c r="G198" s="860"/>
      <c r="H198" s="860"/>
    </row>
    <row r="199" spans="1:8" ht="15.95" hidden="1" customHeight="1" outlineLevel="1" thickBot="1" x14ac:dyDescent="0.25">
      <c r="A199" s="396" t="s">
        <v>3466</v>
      </c>
      <c r="B199" s="293" t="s">
        <v>3467</v>
      </c>
      <c r="C199" s="397">
        <v>14.67</v>
      </c>
      <c r="D199" s="240"/>
      <c r="E199" s="328" t="s">
        <v>659</v>
      </c>
      <c r="F199" s="329">
        <f t="shared" ref="F199:F217" si="9">C199*$F$1</f>
        <v>557.46</v>
      </c>
      <c r="G199" s="329">
        <f t="shared" ref="G199:G217" si="10">F199*($G$1+1)</f>
        <v>724.69800000000009</v>
      </c>
      <c r="H199" s="398">
        <f t="shared" ref="H199:H217" si="11">D199*G199</f>
        <v>0</v>
      </c>
    </row>
    <row r="200" spans="1:8" ht="15.95" hidden="1" customHeight="1" outlineLevel="1" thickBot="1" x14ac:dyDescent="0.25">
      <c r="A200" s="399" t="s">
        <v>3468</v>
      </c>
      <c r="B200" s="293" t="s">
        <v>3469</v>
      </c>
      <c r="C200" s="397">
        <v>14.67</v>
      </c>
      <c r="D200" s="67"/>
      <c r="E200" s="56" t="s">
        <v>659</v>
      </c>
      <c r="F200" s="166">
        <f t="shared" si="9"/>
        <v>557.46</v>
      </c>
      <c r="G200" s="166">
        <f t="shared" si="10"/>
        <v>724.69800000000009</v>
      </c>
      <c r="H200" s="350">
        <f t="shared" si="11"/>
        <v>0</v>
      </c>
    </row>
    <row r="201" spans="1:8" ht="15.95" hidden="1" customHeight="1" outlineLevel="1" thickBot="1" x14ac:dyDescent="0.25">
      <c r="A201" s="399" t="s">
        <v>3470</v>
      </c>
      <c r="B201" s="293" t="s">
        <v>3471</v>
      </c>
      <c r="C201" s="397">
        <v>11.33</v>
      </c>
      <c r="D201" s="67"/>
      <c r="E201" s="56" t="s">
        <v>659</v>
      </c>
      <c r="F201" s="166">
        <f t="shared" si="9"/>
        <v>430.54</v>
      </c>
      <c r="G201" s="166">
        <f t="shared" si="10"/>
        <v>559.702</v>
      </c>
      <c r="H201" s="350">
        <f t="shared" si="11"/>
        <v>0</v>
      </c>
    </row>
    <row r="202" spans="1:8" ht="15.95" hidden="1" customHeight="1" outlineLevel="1" thickBot="1" x14ac:dyDescent="0.25">
      <c r="A202" s="399" t="s">
        <v>3472</v>
      </c>
      <c r="B202" s="293" t="s">
        <v>3473</v>
      </c>
      <c r="C202" s="397">
        <v>14.67</v>
      </c>
      <c r="D202" s="67"/>
      <c r="E202" s="56" t="s">
        <v>659</v>
      </c>
      <c r="F202" s="166">
        <f t="shared" si="9"/>
        <v>557.46</v>
      </c>
      <c r="G202" s="166">
        <f t="shared" si="10"/>
        <v>724.69800000000009</v>
      </c>
      <c r="H202" s="350">
        <f t="shared" si="11"/>
        <v>0</v>
      </c>
    </row>
    <row r="203" spans="1:8" ht="15.95" hidden="1" customHeight="1" outlineLevel="1" thickBot="1" x14ac:dyDescent="0.25">
      <c r="A203" s="399" t="s">
        <v>3474</v>
      </c>
      <c r="B203" s="293" t="s">
        <v>3475</v>
      </c>
      <c r="C203" s="397">
        <v>18</v>
      </c>
      <c r="D203" s="67"/>
      <c r="E203" s="56" t="s">
        <v>659</v>
      </c>
      <c r="F203" s="166">
        <f t="shared" si="9"/>
        <v>684</v>
      </c>
      <c r="G203" s="166">
        <f t="shared" si="10"/>
        <v>889.2</v>
      </c>
      <c r="H203" s="350">
        <f t="shared" si="11"/>
        <v>0</v>
      </c>
    </row>
    <row r="204" spans="1:8" ht="15.95" hidden="1" customHeight="1" outlineLevel="1" thickBot="1" x14ac:dyDescent="0.25">
      <c r="A204" s="399" t="s">
        <v>3476</v>
      </c>
      <c r="B204" s="293" t="s">
        <v>3477</v>
      </c>
      <c r="C204" s="397">
        <v>23</v>
      </c>
      <c r="D204" s="67"/>
      <c r="E204" s="56" t="s">
        <v>659</v>
      </c>
      <c r="F204" s="166">
        <f t="shared" si="9"/>
        <v>874</v>
      </c>
      <c r="G204" s="166">
        <f t="shared" si="10"/>
        <v>1136.2</v>
      </c>
      <c r="H204" s="350">
        <f t="shared" si="11"/>
        <v>0</v>
      </c>
    </row>
    <row r="205" spans="1:8" ht="15.95" hidden="1" customHeight="1" outlineLevel="1" thickBot="1" x14ac:dyDescent="0.25">
      <c r="A205" s="399" t="s">
        <v>3478</v>
      </c>
      <c r="B205" s="293" t="s">
        <v>3479</v>
      </c>
      <c r="C205" s="397">
        <v>4</v>
      </c>
      <c r="D205" s="67"/>
      <c r="E205" s="56" t="s">
        <v>659</v>
      </c>
      <c r="F205" s="166">
        <f t="shared" si="9"/>
        <v>152</v>
      </c>
      <c r="G205" s="166">
        <f t="shared" si="10"/>
        <v>197.6</v>
      </c>
      <c r="H205" s="350">
        <f t="shared" si="11"/>
        <v>0</v>
      </c>
    </row>
    <row r="206" spans="1:8" ht="15.95" hidden="1" customHeight="1" outlineLevel="1" thickBot="1" x14ac:dyDescent="0.25">
      <c r="A206" s="399" t="s">
        <v>3480</v>
      </c>
      <c r="B206" s="293" t="s">
        <v>3481</v>
      </c>
      <c r="C206" s="397">
        <v>4</v>
      </c>
      <c r="D206" s="67"/>
      <c r="E206" s="56" t="s">
        <v>659</v>
      </c>
      <c r="F206" s="166">
        <f t="shared" si="9"/>
        <v>152</v>
      </c>
      <c r="G206" s="166">
        <f t="shared" si="10"/>
        <v>197.6</v>
      </c>
      <c r="H206" s="350">
        <f t="shared" si="11"/>
        <v>0</v>
      </c>
    </row>
    <row r="207" spans="1:8" ht="15.95" hidden="1" customHeight="1" outlineLevel="1" thickBot="1" x14ac:dyDescent="0.25">
      <c r="A207" s="399" t="s">
        <v>3482</v>
      </c>
      <c r="B207" s="293" t="s">
        <v>3483</v>
      </c>
      <c r="C207" s="397">
        <v>43</v>
      </c>
      <c r="D207" s="67"/>
      <c r="E207" s="56" t="s">
        <v>659</v>
      </c>
      <c r="F207" s="166">
        <f t="shared" si="9"/>
        <v>1634</v>
      </c>
      <c r="G207" s="166">
        <f t="shared" si="10"/>
        <v>2124.2000000000003</v>
      </c>
      <c r="H207" s="350">
        <f t="shared" si="11"/>
        <v>0</v>
      </c>
    </row>
    <row r="208" spans="1:8" ht="15.95" hidden="1" customHeight="1" outlineLevel="1" thickBot="1" x14ac:dyDescent="0.25">
      <c r="A208" s="399" t="s">
        <v>3484</v>
      </c>
      <c r="B208" s="293" t="s">
        <v>3485</v>
      </c>
      <c r="C208" s="397">
        <v>43</v>
      </c>
      <c r="D208" s="67"/>
      <c r="E208" s="56" t="s">
        <v>659</v>
      </c>
      <c r="F208" s="166">
        <f t="shared" si="9"/>
        <v>1634</v>
      </c>
      <c r="G208" s="166">
        <f t="shared" si="10"/>
        <v>2124.2000000000003</v>
      </c>
      <c r="H208" s="350">
        <f t="shared" si="11"/>
        <v>0</v>
      </c>
    </row>
    <row r="209" spans="1:8" ht="15.95" hidden="1" customHeight="1" outlineLevel="1" thickBot="1" x14ac:dyDescent="0.25">
      <c r="A209" s="399" t="s">
        <v>3486</v>
      </c>
      <c r="B209" s="293" t="s">
        <v>196</v>
      </c>
      <c r="C209" s="397">
        <v>25.32</v>
      </c>
      <c r="D209" s="67"/>
      <c r="E209" s="56" t="s">
        <v>659</v>
      </c>
      <c r="F209" s="166">
        <f t="shared" si="9"/>
        <v>962.16</v>
      </c>
      <c r="G209" s="166">
        <f t="shared" si="10"/>
        <v>1250.808</v>
      </c>
      <c r="H209" s="350">
        <f t="shared" si="11"/>
        <v>0</v>
      </c>
    </row>
    <row r="210" spans="1:8" ht="15.95" hidden="1" customHeight="1" outlineLevel="1" thickBot="1" x14ac:dyDescent="0.25">
      <c r="A210" s="399" t="s">
        <v>197</v>
      </c>
      <c r="B210" s="315" t="s">
        <v>198</v>
      </c>
      <c r="C210" s="397">
        <v>25.32</v>
      </c>
      <c r="D210" s="67"/>
      <c r="E210" s="56" t="s">
        <v>659</v>
      </c>
      <c r="F210" s="166">
        <f t="shared" si="9"/>
        <v>962.16</v>
      </c>
      <c r="G210" s="166">
        <f t="shared" si="10"/>
        <v>1250.808</v>
      </c>
      <c r="H210" s="350">
        <f t="shared" si="11"/>
        <v>0</v>
      </c>
    </row>
    <row r="211" spans="1:8" ht="15.95" hidden="1" customHeight="1" outlineLevel="1" thickBot="1" x14ac:dyDescent="0.25">
      <c r="A211" s="399" t="s">
        <v>199</v>
      </c>
      <c r="B211" s="315" t="s">
        <v>200</v>
      </c>
      <c r="C211" s="397">
        <v>23.76</v>
      </c>
      <c r="D211" s="67"/>
      <c r="E211" s="56" t="s">
        <v>659</v>
      </c>
      <c r="F211" s="166">
        <f t="shared" si="9"/>
        <v>902.88000000000011</v>
      </c>
      <c r="G211" s="166">
        <f t="shared" si="10"/>
        <v>1173.7440000000001</v>
      </c>
      <c r="H211" s="350">
        <f t="shared" si="11"/>
        <v>0</v>
      </c>
    </row>
    <row r="212" spans="1:8" ht="15.95" hidden="1" customHeight="1" outlineLevel="1" thickBot="1" x14ac:dyDescent="0.25">
      <c r="A212" s="399" t="s">
        <v>201</v>
      </c>
      <c r="B212" s="315" t="s">
        <v>202</v>
      </c>
      <c r="C212" s="397">
        <v>25.23</v>
      </c>
      <c r="D212" s="67"/>
      <c r="E212" s="56" t="s">
        <v>659</v>
      </c>
      <c r="F212" s="166">
        <f t="shared" si="9"/>
        <v>958.74</v>
      </c>
      <c r="G212" s="166">
        <f t="shared" si="10"/>
        <v>1246.3620000000001</v>
      </c>
      <c r="H212" s="350">
        <f t="shared" si="11"/>
        <v>0</v>
      </c>
    </row>
    <row r="213" spans="1:8" ht="15.95" hidden="1" customHeight="1" outlineLevel="1" thickBot="1" x14ac:dyDescent="0.25">
      <c r="A213" s="399" t="s">
        <v>203</v>
      </c>
      <c r="B213" s="315" t="s">
        <v>204</v>
      </c>
      <c r="C213" s="397">
        <v>4</v>
      </c>
      <c r="D213" s="67"/>
      <c r="E213" s="56" t="s">
        <v>659</v>
      </c>
      <c r="F213" s="166">
        <f t="shared" si="9"/>
        <v>152</v>
      </c>
      <c r="G213" s="166">
        <f t="shared" si="10"/>
        <v>197.6</v>
      </c>
      <c r="H213" s="350">
        <f t="shared" si="11"/>
        <v>0</v>
      </c>
    </row>
    <row r="214" spans="1:8" ht="15.95" hidden="1" customHeight="1" outlineLevel="1" thickBot="1" x14ac:dyDescent="0.25">
      <c r="A214" s="399" t="s">
        <v>205</v>
      </c>
      <c r="B214" s="315" t="s">
        <v>206</v>
      </c>
      <c r="C214" s="397">
        <v>4</v>
      </c>
      <c r="D214" s="67"/>
      <c r="E214" s="56" t="s">
        <v>659</v>
      </c>
      <c r="F214" s="166">
        <f t="shared" si="9"/>
        <v>152</v>
      </c>
      <c r="G214" s="166">
        <f t="shared" si="10"/>
        <v>197.6</v>
      </c>
      <c r="H214" s="350">
        <f t="shared" si="11"/>
        <v>0</v>
      </c>
    </row>
    <row r="215" spans="1:8" ht="15.95" hidden="1" customHeight="1" outlineLevel="1" thickBot="1" x14ac:dyDescent="0.25">
      <c r="A215" s="399" t="s">
        <v>207</v>
      </c>
      <c r="B215" s="315" t="s">
        <v>3364</v>
      </c>
      <c r="C215" s="397">
        <v>63</v>
      </c>
      <c r="D215" s="67"/>
      <c r="E215" s="56" t="s">
        <v>659</v>
      </c>
      <c r="F215" s="166">
        <f t="shared" si="9"/>
        <v>2394</v>
      </c>
      <c r="G215" s="166">
        <f t="shared" si="10"/>
        <v>3112.2000000000003</v>
      </c>
      <c r="H215" s="350">
        <f t="shared" si="11"/>
        <v>0</v>
      </c>
    </row>
    <row r="216" spans="1:8" ht="15.95" hidden="1" customHeight="1" outlineLevel="1" thickBot="1" x14ac:dyDescent="0.25">
      <c r="A216" s="399" t="s">
        <v>3365</v>
      </c>
      <c r="B216" s="315" t="s">
        <v>3366</v>
      </c>
      <c r="C216" s="397">
        <v>63</v>
      </c>
      <c r="D216" s="67"/>
      <c r="E216" s="56" t="s">
        <v>659</v>
      </c>
      <c r="F216" s="166">
        <f t="shared" si="9"/>
        <v>2394</v>
      </c>
      <c r="G216" s="166">
        <f t="shared" si="10"/>
        <v>3112.2000000000003</v>
      </c>
      <c r="H216" s="350">
        <f t="shared" si="11"/>
        <v>0</v>
      </c>
    </row>
    <row r="217" spans="1:8" ht="15.95" hidden="1" customHeight="1" outlineLevel="1" thickBot="1" x14ac:dyDescent="0.25">
      <c r="A217" s="399" t="s">
        <v>3367</v>
      </c>
      <c r="B217" s="315" t="s">
        <v>3368</v>
      </c>
      <c r="C217" s="397">
        <v>33.97</v>
      </c>
      <c r="D217" s="67"/>
      <c r="E217" s="56" t="s">
        <v>659</v>
      </c>
      <c r="F217" s="166">
        <f t="shared" si="9"/>
        <v>1290.8599999999999</v>
      </c>
      <c r="G217" s="166">
        <f t="shared" si="10"/>
        <v>1678.1179999999999</v>
      </c>
      <c r="H217" s="350">
        <f t="shared" si="11"/>
        <v>0</v>
      </c>
    </row>
    <row r="218" spans="1:8" ht="15.95" hidden="1" customHeight="1" outlineLevel="1" thickBot="1" x14ac:dyDescent="0.25">
      <c r="A218" s="379"/>
      <c r="B218" s="316"/>
      <c r="C218" s="394"/>
      <c r="D218" s="400"/>
      <c r="E218" s="318"/>
      <c r="F218" s="321"/>
      <c r="G218" s="321"/>
      <c r="H218" s="369"/>
    </row>
    <row r="219" spans="1:8" ht="15.95" hidden="1" customHeight="1" outlineLevel="1" thickTop="1" thickBot="1" x14ac:dyDescent="0.25">
      <c r="A219" s="379"/>
      <c r="B219" s="869" t="s">
        <v>3369</v>
      </c>
      <c r="C219" s="870"/>
      <c r="D219" s="401"/>
      <c r="E219" s="319"/>
      <c r="F219" s="322"/>
      <c r="G219" s="322"/>
      <c r="H219" s="372"/>
    </row>
    <row r="220" spans="1:8" ht="15.95" hidden="1" customHeight="1" outlineLevel="1" thickTop="1" x14ac:dyDescent="0.2">
      <c r="A220" s="379"/>
      <c r="B220" s="294" t="s">
        <v>3370</v>
      </c>
      <c r="C220" s="875">
        <v>590</v>
      </c>
      <c r="D220" s="67"/>
      <c r="E220" s="56" t="s">
        <v>59</v>
      </c>
      <c r="F220" s="166">
        <f>C220*$F$1</f>
        <v>22420</v>
      </c>
      <c r="G220" s="166">
        <f>F220*($G$1+1)</f>
        <v>29146</v>
      </c>
      <c r="H220" s="350">
        <f>D220*G220</f>
        <v>0</v>
      </c>
    </row>
    <row r="221" spans="1:8" ht="15.95" hidden="1" customHeight="1" outlineLevel="1" thickBot="1" x14ac:dyDescent="0.25">
      <c r="A221" s="379"/>
      <c r="B221" s="295" t="s">
        <v>3371</v>
      </c>
      <c r="C221" s="876"/>
      <c r="D221" s="242"/>
      <c r="E221" s="180"/>
    </row>
    <row r="222" spans="1:8" ht="15.95" hidden="1" customHeight="1" outlineLevel="1" thickTop="1" x14ac:dyDescent="0.2">
      <c r="A222" s="379"/>
      <c r="B222" s="294" t="s">
        <v>3372</v>
      </c>
      <c r="C222" s="875">
        <v>600</v>
      </c>
      <c r="D222" s="67"/>
      <c r="E222" s="56" t="s">
        <v>59</v>
      </c>
      <c r="F222" s="166">
        <f>C222*$F$1</f>
        <v>22800</v>
      </c>
      <c r="G222" s="166">
        <f>F222*($G$1+1)</f>
        <v>29640</v>
      </c>
      <c r="H222" s="350">
        <f>D222*G222</f>
        <v>0</v>
      </c>
    </row>
    <row r="223" spans="1:8" ht="15.95" hidden="1" customHeight="1" outlineLevel="1" thickBot="1" x14ac:dyDescent="0.25">
      <c r="A223" s="379"/>
      <c r="B223" s="295" t="s">
        <v>3373</v>
      </c>
      <c r="C223" s="876"/>
      <c r="D223" s="242"/>
      <c r="E223" s="180"/>
    </row>
    <row r="224" spans="1:8" ht="15.95" hidden="1" customHeight="1" outlineLevel="1" thickTop="1" x14ac:dyDescent="0.2">
      <c r="A224" s="379"/>
      <c r="B224" s="294" t="s">
        <v>3374</v>
      </c>
      <c r="C224" s="875">
        <v>823</v>
      </c>
      <c r="D224" s="67"/>
      <c r="E224" s="56" t="s">
        <v>59</v>
      </c>
      <c r="F224" s="166">
        <f>C224*$F$1</f>
        <v>31274</v>
      </c>
      <c r="G224" s="166">
        <f>F224*($G$1+1)</f>
        <v>40656.200000000004</v>
      </c>
      <c r="H224" s="350">
        <f>D224*G224</f>
        <v>0</v>
      </c>
    </row>
    <row r="225" spans="1:8" ht="15.95" hidden="1" customHeight="1" outlineLevel="1" thickBot="1" x14ac:dyDescent="0.25">
      <c r="A225" s="379"/>
      <c r="B225" s="295" t="s">
        <v>3375</v>
      </c>
      <c r="C225" s="876"/>
      <c r="D225" s="242"/>
      <c r="E225" s="180"/>
    </row>
    <row r="226" spans="1:8" ht="15.95" hidden="1" customHeight="1" outlineLevel="1" thickTop="1" x14ac:dyDescent="0.2">
      <c r="A226" s="379"/>
      <c r="B226" s="294" t="s">
        <v>3376</v>
      </c>
      <c r="C226" s="875">
        <v>833</v>
      </c>
      <c r="D226" s="67"/>
      <c r="E226" s="56" t="s">
        <v>59</v>
      </c>
      <c r="F226" s="166">
        <f>C226*$F$1</f>
        <v>31654</v>
      </c>
      <c r="G226" s="166">
        <f>F226*($G$1+1)</f>
        <v>41150.200000000004</v>
      </c>
      <c r="H226" s="350">
        <f>D226*G226</f>
        <v>0</v>
      </c>
    </row>
    <row r="227" spans="1:8" ht="15.95" hidden="1" customHeight="1" outlineLevel="1" thickBot="1" x14ac:dyDescent="0.25">
      <c r="A227" s="379"/>
      <c r="B227" s="295" t="s">
        <v>3377</v>
      </c>
      <c r="C227" s="876"/>
      <c r="D227" s="242"/>
      <c r="E227" s="180"/>
    </row>
    <row r="228" spans="1:8" ht="15.95" hidden="1" customHeight="1" outlineLevel="1" thickTop="1" x14ac:dyDescent="0.2">
      <c r="A228" s="379"/>
      <c r="B228" s="294" t="s">
        <v>3378</v>
      </c>
      <c r="C228" s="875">
        <v>500</v>
      </c>
      <c r="D228" s="67"/>
      <c r="E228" s="56" t="s">
        <v>59</v>
      </c>
      <c r="F228" s="166">
        <f>C228*$F$1</f>
        <v>19000</v>
      </c>
      <c r="G228" s="166">
        <f>F228*($G$1+1)</f>
        <v>24700</v>
      </c>
      <c r="H228" s="350">
        <f>D228*G228</f>
        <v>0</v>
      </c>
    </row>
    <row r="229" spans="1:8" ht="15.95" hidden="1" customHeight="1" outlineLevel="1" thickBot="1" x14ac:dyDescent="0.25">
      <c r="A229" s="379"/>
      <c r="B229" s="295" t="s">
        <v>3379</v>
      </c>
      <c r="C229" s="876"/>
      <c r="D229" s="242"/>
      <c r="E229" s="180"/>
    </row>
    <row r="230" spans="1:8" ht="15.95" hidden="1" customHeight="1" outlineLevel="1" thickTop="1" x14ac:dyDescent="0.2">
      <c r="A230" s="379"/>
      <c r="B230" s="294" t="s">
        <v>3380</v>
      </c>
      <c r="C230" s="875">
        <v>510</v>
      </c>
      <c r="D230" s="67"/>
      <c r="E230" s="56" t="s">
        <v>59</v>
      </c>
      <c r="F230" s="166">
        <f>C230*$F$1</f>
        <v>19380</v>
      </c>
      <c r="G230" s="166">
        <f>F230*($G$1+1)</f>
        <v>25194</v>
      </c>
      <c r="H230" s="350">
        <f>D230*G230</f>
        <v>0</v>
      </c>
    </row>
    <row r="231" spans="1:8" ht="15.95" hidden="1" customHeight="1" outlineLevel="1" thickBot="1" x14ac:dyDescent="0.25">
      <c r="A231" s="379"/>
      <c r="B231" s="295" t="s">
        <v>3381</v>
      </c>
      <c r="C231" s="876"/>
      <c r="D231" s="242"/>
      <c r="E231" s="180"/>
    </row>
    <row r="232" spans="1:8" ht="15.95" hidden="1" customHeight="1" outlineLevel="1" thickTop="1" x14ac:dyDescent="0.2">
      <c r="A232" s="379"/>
      <c r="B232" s="294" t="s">
        <v>94</v>
      </c>
      <c r="C232" s="875">
        <v>400</v>
      </c>
      <c r="D232" s="67"/>
      <c r="E232" s="56" t="s">
        <v>59</v>
      </c>
      <c r="F232" s="166">
        <f>C232*$F$1</f>
        <v>15200</v>
      </c>
      <c r="G232" s="166">
        <f>F232*($G$1+1)</f>
        <v>19760</v>
      </c>
      <c r="H232" s="350">
        <f>D232*G232</f>
        <v>0</v>
      </c>
    </row>
    <row r="233" spans="1:8" ht="15.95" hidden="1" customHeight="1" outlineLevel="1" thickBot="1" x14ac:dyDescent="0.25">
      <c r="A233" s="379"/>
      <c r="B233" s="295" t="s">
        <v>95</v>
      </c>
      <c r="C233" s="876"/>
      <c r="D233" s="242"/>
      <c r="E233" s="180"/>
    </row>
    <row r="234" spans="1:8" ht="15.95" hidden="1" customHeight="1" outlineLevel="1" thickTop="1" x14ac:dyDescent="0.2">
      <c r="A234" s="379"/>
      <c r="B234" s="294" t="s">
        <v>96</v>
      </c>
      <c r="C234" s="875">
        <v>410</v>
      </c>
      <c r="D234" s="67"/>
      <c r="E234" s="56" t="s">
        <v>59</v>
      </c>
      <c r="F234" s="166">
        <f>C234*$F$1</f>
        <v>15580</v>
      </c>
      <c r="G234" s="166">
        <f>F234*($G$1+1)</f>
        <v>20254</v>
      </c>
      <c r="H234" s="350">
        <f>D234*G234</f>
        <v>0</v>
      </c>
    </row>
    <row r="235" spans="1:8" ht="15.95" hidden="1" customHeight="1" outlineLevel="1" thickBot="1" x14ac:dyDescent="0.25">
      <c r="A235" s="379"/>
      <c r="B235" s="295" t="s">
        <v>97</v>
      </c>
      <c r="C235" s="876"/>
      <c r="D235" s="242"/>
      <c r="E235" s="180"/>
    </row>
    <row r="236" spans="1:8" ht="15.95" hidden="1" customHeight="1" outlineLevel="1" thickTop="1" thickBot="1" x14ac:dyDescent="0.25">
      <c r="A236" s="379"/>
      <c r="B236" s="280" t="s">
        <v>3382</v>
      </c>
      <c r="C236" s="383"/>
      <c r="D236" s="242"/>
      <c r="E236" s="180"/>
    </row>
    <row r="237" spans="1:8" ht="15.95" hidden="1" customHeight="1" outlineLevel="1" x14ac:dyDescent="0.2">
      <c r="A237" s="379"/>
      <c r="B237" s="296" t="s">
        <v>1735</v>
      </c>
      <c r="C237" s="855">
        <v>149.97999999999999</v>
      </c>
      <c r="D237" s="67"/>
      <c r="E237" s="56" t="s">
        <v>59</v>
      </c>
      <c r="F237" s="166">
        <f>C237*$F$1</f>
        <v>5699.24</v>
      </c>
      <c r="G237" s="166">
        <f>F237*($G$1+1)</f>
        <v>7409.0119999999997</v>
      </c>
      <c r="H237" s="350">
        <f>D237*G237</f>
        <v>0</v>
      </c>
    </row>
    <row r="238" spans="1:8" ht="15.95" hidden="1" customHeight="1" outlineLevel="1" thickBot="1" x14ac:dyDescent="0.25">
      <c r="A238" s="379"/>
      <c r="B238" s="286" t="s">
        <v>3383</v>
      </c>
      <c r="C238" s="856"/>
      <c r="D238" s="242"/>
      <c r="E238" s="180"/>
    </row>
    <row r="239" spans="1:8" ht="15.95" hidden="1" customHeight="1" outlineLevel="1" x14ac:dyDescent="0.2">
      <c r="A239" s="379"/>
      <c r="B239" s="297" t="s">
        <v>1736</v>
      </c>
      <c r="C239" s="855">
        <v>170.02</v>
      </c>
      <c r="D239" s="67"/>
      <c r="E239" s="56" t="s">
        <v>59</v>
      </c>
      <c r="F239" s="166">
        <f>C239*$F$1</f>
        <v>6460.76</v>
      </c>
      <c r="G239" s="166">
        <f>F239*($G$1+1)</f>
        <v>8398.9880000000012</v>
      </c>
      <c r="H239" s="350">
        <f>D239*G239</f>
        <v>0</v>
      </c>
    </row>
    <row r="240" spans="1:8" ht="15.95" hidden="1" customHeight="1" outlineLevel="1" thickBot="1" x14ac:dyDescent="0.25">
      <c r="A240" s="379"/>
      <c r="B240" s="286" t="s">
        <v>3384</v>
      </c>
      <c r="C240" s="856"/>
      <c r="D240" s="242"/>
      <c r="E240" s="180"/>
    </row>
    <row r="241" spans="1:8" ht="15.95" hidden="1" customHeight="1" outlineLevel="1" x14ac:dyDescent="0.2">
      <c r="A241" s="379"/>
      <c r="B241" s="297" t="s">
        <v>1737</v>
      </c>
      <c r="C241" s="855">
        <v>190</v>
      </c>
      <c r="D241" s="67"/>
      <c r="E241" s="56" t="s">
        <v>59</v>
      </c>
      <c r="F241" s="166">
        <f>C241*$F$1</f>
        <v>7220</v>
      </c>
      <c r="G241" s="166">
        <f>F241*($G$1+1)</f>
        <v>9386</v>
      </c>
      <c r="H241" s="350">
        <f>D241*G241</f>
        <v>0</v>
      </c>
    </row>
    <row r="242" spans="1:8" ht="15.95" hidden="1" customHeight="1" outlineLevel="1" thickBot="1" x14ac:dyDescent="0.25">
      <c r="A242" s="379"/>
      <c r="B242" s="286" t="s">
        <v>3385</v>
      </c>
      <c r="C242" s="856"/>
      <c r="D242" s="242"/>
      <c r="E242" s="180"/>
    </row>
    <row r="243" spans="1:8" ht="15.95" hidden="1" customHeight="1" outlineLevel="1" x14ac:dyDescent="0.2">
      <c r="A243" s="379"/>
      <c r="B243" s="297" t="s">
        <v>1738</v>
      </c>
      <c r="C243" s="855">
        <v>224.56</v>
      </c>
      <c r="D243" s="67"/>
      <c r="E243" s="56" t="s">
        <v>59</v>
      </c>
      <c r="F243" s="166">
        <f>C243*$F$1</f>
        <v>8533.2800000000007</v>
      </c>
      <c r="G243" s="166">
        <f>F243*($G$1+1)</f>
        <v>11093.264000000001</v>
      </c>
      <c r="H243" s="350">
        <f>D243*G243</f>
        <v>0</v>
      </c>
    </row>
    <row r="244" spans="1:8" ht="15.95" hidden="1" customHeight="1" outlineLevel="1" thickBot="1" x14ac:dyDescent="0.25">
      <c r="A244" s="379"/>
      <c r="B244" s="286" t="s">
        <v>3386</v>
      </c>
      <c r="C244" s="856"/>
      <c r="D244" s="242"/>
      <c r="E244" s="180"/>
    </row>
    <row r="245" spans="1:8" ht="15.95" hidden="1" customHeight="1" outlineLevel="1" x14ac:dyDescent="0.2">
      <c r="A245" s="379"/>
      <c r="B245" s="297" t="s">
        <v>1739</v>
      </c>
      <c r="C245" s="855">
        <v>233.38</v>
      </c>
      <c r="D245" s="67"/>
      <c r="E245" s="56" t="s">
        <v>59</v>
      </c>
      <c r="F245" s="166">
        <f>C245*$F$1</f>
        <v>8868.44</v>
      </c>
      <c r="G245" s="166">
        <f>F245*($G$1+1)</f>
        <v>11528.972000000002</v>
      </c>
      <c r="H245" s="350">
        <f>D245*G245</f>
        <v>0</v>
      </c>
    </row>
    <row r="246" spans="1:8" ht="15.95" hidden="1" customHeight="1" outlineLevel="1" thickBot="1" x14ac:dyDescent="0.25">
      <c r="A246" s="379"/>
      <c r="B246" s="286" t="s">
        <v>3387</v>
      </c>
      <c r="C246" s="856"/>
      <c r="D246" s="242"/>
      <c r="E246" s="180"/>
    </row>
    <row r="247" spans="1:8" ht="15.95" hidden="1" customHeight="1" outlineLevel="1" x14ac:dyDescent="0.2">
      <c r="A247" s="379"/>
      <c r="B247" s="297" t="s">
        <v>1740</v>
      </c>
      <c r="C247" s="855">
        <v>285.82</v>
      </c>
      <c r="D247" s="67"/>
      <c r="E247" s="56" t="s">
        <v>59</v>
      </c>
      <c r="F247" s="166">
        <f>C247*$F$1</f>
        <v>10861.16</v>
      </c>
      <c r="G247" s="166">
        <f>F247*($G$1+1)</f>
        <v>14119.508</v>
      </c>
      <c r="H247" s="350">
        <f>D247*G247</f>
        <v>0</v>
      </c>
    </row>
    <row r="248" spans="1:8" ht="15.95" hidden="1" customHeight="1" outlineLevel="1" thickBot="1" x14ac:dyDescent="0.25">
      <c r="A248" s="379"/>
      <c r="B248" s="286" t="s">
        <v>3388</v>
      </c>
      <c r="C248" s="856"/>
      <c r="D248" s="242"/>
      <c r="E248" s="180"/>
    </row>
    <row r="249" spans="1:8" ht="15.95" hidden="1" customHeight="1" outlineLevel="1" x14ac:dyDescent="0.2">
      <c r="A249" s="379"/>
      <c r="B249" s="287" t="s">
        <v>1741</v>
      </c>
      <c r="C249" s="855">
        <v>475</v>
      </c>
      <c r="D249" s="67"/>
      <c r="E249" s="56" t="s">
        <v>59</v>
      </c>
      <c r="F249" s="166">
        <f>C249*$F$1</f>
        <v>18050</v>
      </c>
      <c r="G249" s="166">
        <f>F249*($G$1+1)</f>
        <v>23465</v>
      </c>
      <c r="H249" s="350">
        <f>D249*G249</f>
        <v>0</v>
      </c>
    </row>
    <row r="250" spans="1:8" ht="15.95" hidden="1" customHeight="1" outlineLevel="1" thickBot="1" x14ac:dyDescent="0.25">
      <c r="A250" s="379"/>
      <c r="B250" s="286" t="s">
        <v>1742</v>
      </c>
      <c r="C250" s="856"/>
      <c r="D250" s="242"/>
      <c r="E250" s="180"/>
    </row>
    <row r="251" spans="1:8" ht="15.95" hidden="1" customHeight="1" outlineLevel="1" x14ac:dyDescent="0.2">
      <c r="A251" s="379"/>
      <c r="B251" s="287" t="s">
        <v>1743</v>
      </c>
      <c r="C251" s="855">
        <v>534</v>
      </c>
      <c r="D251" s="67"/>
      <c r="E251" s="56" t="s">
        <v>59</v>
      </c>
      <c r="F251" s="166">
        <f>C251*$F$1</f>
        <v>20292</v>
      </c>
      <c r="G251" s="166">
        <f>F251*($G$1+1)</f>
        <v>26379.600000000002</v>
      </c>
      <c r="H251" s="350">
        <f>D251*G251</f>
        <v>0</v>
      </c>
    </row>
    <row r="252" spans="1:8" ht="15.95" hidden="1" customHeight="1" outlineLevel="1" thickBot="1" x14ac:dyDescent="0.25">
      <c r="A252" s="379"/>
      <c r="B252" s="286" t="s">
        <v>3389</v>
      </c>
      <c r="C252" s="856"/>
      <c r="D252" s="242"/>
      <c r="E252" s="180"/>
    </row>
    <row r="253" spans="1:8" ht="15.95" hidden="1" customHeight="1" outlineLevel="1" x14ac:dyDescent="0.2">
      <c r="A253" s="379"/>
      <c r="B253" s="287" t="s">
        <v>1744</v>
      </c>
      <c r="C253" s="855">
        <v>485.5</v>
      </c>
      <c r="D253" s="67"/>
      <c r="E253" s="56" t="s">
        <v>59</v>
      </c>
      <c r="F253" s="166">
        <f>C253*$F$1</f>
        <v>18449</v>
      </c>
      <c r="G253" s="166">
        <f>F253*($G$1+1)</f>
        <v>23983.7</v>
      </c>
      <c r="H253" s="350">
        <f>D253*G253</f>
        <v>0</v>
      </c>
    </row>
    <row r="254" spans="1:8" ht="15.95" hidden="1" customHeight="1" outlineLevel="1" thickBot="1" x14ac:dyDescent="0.25">
      <c r="A254" s="379"/>
      <c r="B254" s="286" t="s">
        <v>3390</v>
      </c>
      <c r="C254" s="856"/>
      <c r="D254" s="242"/>
      <c r="E254" s="180"/>
    </row>
    <row r="255" spans="1:8" ht="15.95" hidden="1" customHeight="1" outlineLevel="1" x14ac:dyDescent="0.2">
      <c r="A255" s="379"/>
      <c r="B255" s="287" t="s">
        <v>1745</v>
      </c>
      <c r="C255" s="855">
        <v>557</v>
      </c>
      <c r="D255" s="67"/>
      <c r="E255" s="56" t="s">
        <v>59</v>
      </c>
      <c r="F255" s="166">
        <f>C255*$F$1</f>
        <v>21166</v>
      </c>
      <c r="G255" s="166">
        <f>F255*($G$1+1)</f>
        <v>27515.8</v>
      </c>
      <c r="H255" s="350">
        <f>D255*G255</f>
        <v>0</v>
      </c>
    </row>
    <row r="256" spans="1:8" ht="15.95" hidden="1" customHeight="1" outlineLevel="1" thickBot="1" x14ac:dyDescent="0.25">
      <c r="A256" s="379"/>
      <c r="B256" s="286" t="s">
        <v>3391</v>
      </c>
      <c r="C256" s="856"/>
      <c r="D256" s="242"/>
      <c r="E256" s="180"/>
    </row>
    <row r="257" spans="1:8" ht="15.95" hidden="1" customHeight="1" outlineLevel="1" x14ac:dyDescent="0.2">
      <c r="A257" s="379"/>
      <c r="B257" s="287" t="s">
        <v>1746</v>
      </c>
      <c r="C257" s="855">
        <v>496</v>
      </c>
      <c r="D257" s="67"/>
      <c r="E257" s="56" t="s">
        <v>59</v>
      </c>
      <c r="F257" s="166">
        <f>C257*$F$1</f>
        <v>18848</v>
      </c>
      <c r="G257" s="166">
        <f>F257*($G$1+1)</f>
        <v>24502.400000000001</v>
      </c>
      <c r="H257" s="350">
        <f>D257*G257</f>
        <v>0</v>
      </c>
    </row>
    <row r="258" spans="1:8" ht="15.95" hidden="1" customHeight="1" outlineLevel="1" thickBot="1" x14ac:dyDescent="0.25">
      <c r="A258" s="379"/>
      <c r="B258" s="286" t="s">
        <v>98</v>
      </c>
      <c r="C258" s="856"/>
      <c r="D258" s="242"/>
      <c r="E258" s="180"/>
    </row>
    <row r="259" spans="1:8" ht="15.95" hidden="1" customHeight="1" outlineLevel="1" x14ac:dyDescent="0.2">
      <c r="A259" s="379"/>
      <c r="B259" s="287" t="s">
        <v>1747</v>
      </c>
      <c r="C259" s="855">
        <v>599</v>
      </c>
      <c r="D259" s="67"/>
      <c r="E259" s="56" t="s">
        <v>59</v>
      </c>
      <c r="F259" s="166">
        <f>C259*$F$1</f>
        <v>22762</v>
      </c>
      <c r="G259" s="166">
        <f>F259*($G$1+1)</f>
        <v>29590.600000000002</v>
      </c>
      <c r="H259" s="350">
        <f>D259*G259</f>
        <v>0</v>
      </c>
    </row>
    <row r="260" spans="1:8" ht="15.95" hidden="1" customHeight="1" outlineLevel="1" thickBot="1" x14ac:dyDescent="0.25">
      <c r="A260" s="379"/>
      <c r="B260" s="286" t="s">
        <v>3392</v>
      </c>
      <c r="C260" s="856"/>
      <c r="D260" s="242"/>
      <c r="E260" s="180"/>
    </row>
    <row r="261" spans="1:8" ht="15.95" hidden="1" customHeight="1" outlineLevel="1" x14ac:dyDescent="0.2">
      <c r="A261" s="379"/>
      <c r="B261" s="287" t="s">
        <v>1748</v>
      </c>
      <c r="C261" s="855">
        <v>233.1</v>
      </c>
      <c r="D261" s="67"/>
      <c r="E261" s="56" t="s">
        <v>59</v>
      </c>
      <c r="F261" s="166">
        <f>C261*$F$1</f>
        <v>8857.7999999999993</v>
      </c>
      <c r="G261" s="166">
        <f>F261*($G$1+1)</f>
        <v>11515.14</v>
      </c>
      <c r="H261" s="350">
        <f>D261*G261</f>
        <v>0</v>
      </c>
    </row>
    <row r="262" spans="1:8" ht="15.95" hidden="1" customHeight="1" outlineLevel="1" thickBot="1" x14ac:dyDescent="0.25">
      <c r="A262" s="379"/>
      <c r="B262" s="286" t="s">
        <v>3393</v>
      </c>
      <c r="C262" s="856"/>
      <c r="D262" s="242"/>
      <c r="E262" s="180"/>
    </row>
    <row r="263" spans="1:8" ht="15.95" hidden="1" customHeight="1" outlineLevel="1" x14ac:dyDescent="0.2">
      <c r="A263" s="379"/>
      <c r="B263" s="287" t="s">
        <v>1749</v>
      </c>
      <c r="C263" s="855">
        <v>292.39999999999998</v>
      </c>
      <c r="D263" s="67"/>
      <c r="E263" s="56" t="s">
        <v>59</v>
      </c>
      <c r="F263" s="166">
        <f>C263*$F$1</f>
        <v>11111.199999999999</v>
      </c>
      <c r="G263" s="166">
        <f>F263*($G$1+1)</f>
        <v>14444.56</v>
      </c>
      <c r="H263" s="350">
        <f>D263*G263</f>
        <v>0</v>
      </c>
    </row>
    <row r="264" spans="1:8" ht="15.95" hidden="1" customHeight="1" outlineLevel="1" thickBot="1" x14ac:dyDescent="0.25">
      <c r="A264" s="379"/>
      <c r="B264" s="286" t="s">
        <v>99</v>
      </c>
      <c r="C264" s="856"/>
      <c r="D264" s="242"/>
      <c r="E264" s="180"/>
    </row>
    <row r="265" spans="1:8" ht="15.95" hidden="1" customHeight="1" outlineLevel="1" x14ac:dyDescent="0.2">
      <c r="A265" s="379"/>
      <c r="B265" s="287" t="s">
        <v>1750</v>
      </c>
      <c r="C265" s="855">
        <v>340.4</v>
      </c>
      <c r="D265" s="67"/>
      <c r="E265" s="56" t="s">
        <v>59</v>
      </c>
      <c r="F265" s="166">
        <f>C265*$F$1</f>
        <v>12935.199999999999</v>
      </c>
      <c r="G265" s="166">
        <f>F265*($G$1+1)</f>
        <v>16815.759999999998</v>
      </c>
      <c r="H265" s="350">
        <f>D265*G265</f>
        <v>0</v>
      </c>
    </row>
    <row r="266" spans="1:8" ht="15.95" hidden="1" customHeight="1" outlineLevel="1" thickBot="1" x14ac:dyDescent="0.25">
      <c r="A266" s="379"/>
      <c r="B266" s="286" t="s">
        <v>100</v>
      </c>
      <c r="C266" s="856"/>
      <c r="D266" s="242"/>
      <c r="E266" s="180"/>
    </row>
    <row r="267" spans="1:8" ht="15.95" hidden="1" customHeight="1" outlineLevel="1" x14ac:dyDescent="0.2">
      <c r="A267" s="379"/>
      <c r="B267" s="287" t="s">
        <v>1751</v>
      </c>
      <c r="C267" s="855">
        <v>288.89999999999998</v>
      </c>
      <c r="D267" s="67"/>
      <c r="E267" s="56" t="s">
        <v>59</v>
      </c>
      <c r="F267" s="166">
        <f>C267*$F$1</f>
        <v>10978.199999999999</v>
      </c>
      <c r="G267" s="166">
        <f>F267*($G$1+1)</f>
        <v>14271.66</v>
      </c>
      <c r="H267" s="350">
        <f>D267*G267</f>
        <v>0</v>
      </c>
    </row>
    <row r="268" spans="1:8" ht="15.95" hidden="1" customHeight="1" outlineLevel="1" thickBot="1" x14ac:dyDescent="0.25">
      <c r="A268" s="379"/>
      <c r="B268" s="286" t="s">
        <v>3394</v>
      </c>
      <c r="C268" s="856"/>
      <c r="D268" s="242"/>
      <c r="E268" s="180"/>
    </row>
    <row r="269" spans="1:8" ht="15.95" hidden="1" customHeight="1" outlineLevel="1" x14ac:dyDescent="0.2">
      <c r="A269" s="379"/>
      <c r="B269" s="287" t="s">
        <v>1752</v>
      </c>
      <c r="C269" s="855">
        <v>347.9</v>
      </c>
      <c r="D269" s="67"/>
      <c r="E269" s="56" t="s">
        <v>59</v>
      </c>
      <c r="F269" s="166">
        <f>C269*$F$1</f>
        <v>13220.199999999999</v>
      </c>
      <c r="G269" s="166">
        <f>F269*($G$1+1)</f>
        <v>17186.259999999998</v>
      </c>
      <c r="H269" s="350">
        <f>D269*G269</f>
        <v>0</v>
      </c>
    </row>
    <row r="270" spans="1:8" ht="15.95" hidden="1" customHeight="1" outlineLevel="1" thickBot="1" x14ac:dyDescent="0.25">
      <c r="A270" s="379"/>
      <c r="B270" s="286" t="s">
        <v>101</v>
      </c>
      <c r="C270" s="856"/>
      <c r="D270" s="242"/>
      <c r="E270" s="180"/>
    </row>
    <row r="271" spans="1:8" ht="15.95" hidden="1" customHeight="1" outlineLevel="1" x14ac:dyDescent="0.2">
      <c r="A271" s="379"/>
      <c r="B271" s="287" t="s">
        <v>1753</v>
      </c>
      <c r="C271" s="855">
        <v>417.9</v>
      </c>
      <c r="D271" s="67"/>
      <c r="E271" s="56" t="s">
        <v>59</v>
      </c>
      <c r="F271" s="166">
        <f>C271*$F$1</f>
        <v>15880.199999999999</v>
      </c>
      <c r="G271" s="166">
        <f>F271*($G$1+1)</f>
        <v>20644.259999999998</v>
      </c>
      <c r="H271" s="350">
        <f>D271*G271</f>
        <v>0</v>
      </c>
    </row>
    <row r="272" spans="1:8" ht="15.95" hidden="1" customHeight="1" outlineLevel="1" thickBot="1" x14ac:dyDescent="0.25">
      <c r="A272" s="379"/>
      <c r="B272" s="286" t="s">
        <v>102</v>
      </c>
      <c r="C272" s="856"/>
      <c r="D272" s="242"/>
      <c r="E272" s="180"/>
    </row>
    <row r="273" spans="1:8" ht="15.95" hidden="1" customHeight="1" outlineLevel="1" x14ac:dyDescent="0.2">
      <c r="A273" s="379"/>
      <c r="B273" s="287" t="s">
        <v>1754</v>
      </c>
      <c r="C273" s="855">
        <v>244.4</v>
      </c>
      <c r="D273" s="67"/>
      <c r="E273" s="56" t="s">
        <v>59</v>
      </c>
      <c r="F273" s="166">
        <f>C273*$F$1</f>
        <v>9287.2000000000007</v>
      </c>
      <c r="G273" s="166">
        <f>F273*($G$1+1)</f>
        <v>12073.36</v>
      </c>
      <c r="H273" s="350">
        <f>D273*G273</f>
        <v>0</v>
      </c>
    </row>
    <row r="274" spans="1:8" ht="15.95" hidden="1" customHeight="1" outlineLevel="1" thickBot="1" x14ac:dyDescent="0.25">
      <c r="A274" s="379"/>
      <c r="B274" s="286" t="s">
        <v>3395</v>
      </c>
      <c r="C274" s="856"/>
      <c r="D274" s="242"/>
      <c r="E274" s="180"/>
    </row>
    <row r="275" spans="1:8" ht="15.95" hidden="1" customHeight="1" outlineLevel="1" x14ac:dyDescent="0.2">
      <c r="A275" s="379"/>
      <c r="B275" s="287" t="s">
        <v>1755</v>
      </c>
      <c r="C275" s="855">
        <v>303.39999999999998</v>
      </c>
      <c r="D275" s="67"/>
      <c r="E275" s="56" t="s">
        <v>59</v>
      </c>
      <c r="F275" s="166">
        <f>C275*$F$1</f>
        <v>11529.199999999999</v>
      </c>
      <c r="G275" s="166">
        <f>F275*($G$1+1)</f>
        <v>14987.96</v>
      </c>
      <c r="H275" s="350">
        <f>D275*G275</f>
        <v>0</v>
      </c>
    </row>
    <row r="276" spans="1:8" ht="15.95" hidden="1" customHeight="1" outlineLevel="1" thickBot="1" x14ac:dyDescent="0.25">
      <c r="A276" s="379"/>
      <c r="B276" s="286" t="s">
        <v>103</v>
      </c>
      <c r="C276" s="856"/>
      <c r="D276" s="242"/>
      <c r="E276" s="180"/>
    </row>
    <row r="277" spans="1:8" ht="15.95" hidden="1" customHeight="1" outlineLevel="1" x14ac:dyDescent="0.2">
      <c r="A277" s="379"/>
      <c r="B277" s="287" t="s">
        <v>2065</v>
      </c>
      <c r="C277" s="855">
        <v>354.8</v>
      </c>
      <c r="D277" s="67"/>
      <c r="E277" s="56" t="s">
        <v>59</v>
      </c>
      <c r="F277" s="166">
        <f>C277*$F$1</f>
        <v>13482.4</v>
      </c>
      <c r="G277" s="166">
        <f>F277*($G$1+1)</f>
        <v>17527.12</v>
      </c>
      <c r="H277" s="350">
        <f>D277*G277</f>
        <v>0</v>
      </c>
    </row>
    <row r="278" spans="1:8" ht="15.95" hidden="1" customHeight="1" outlineLevel="1" thickBot="1" x14ac:dyDescent="0.25">
      <c r="A278" s="379"/>
      <c r="B278" s="286" t="s">
        <v>104</v>
      </c>
      <c r="C278" s="856"/>
      <c r="D278" s="242"/>
      <c r="E278" s="180"/>
    </row>
    <row r="279" spans="1:8" ht="15.95" hidden="1" customHeight="1" outlineLevel="1" x14ac:dyDescent="0.2">
      <c r="A279" s="379"/>
      <c r="B279" s="287" t="s">
        <v>2066</v>
      </c>
      <c r="C279" s="855">
        <v>305.39999999999998</v>
      </c>
      <c r="D279" s="67"/>
      <c r="E279" s="56" t="s">
        <v>59</v>
      </c>
      <c r="F279" s="166">
        <f>C279*$F$1</f>
        <v>11605.199999999999</v>
      </c>
      <c r="G279" s="166">
        <f>F279*($G$1+1)</f>
        <v>15086.759999999998</v>
      </c>
      <c r="H279" s="350">
        <f>D279*G279</f>
        <v>0</v>
      </c>
    </row>
    <row r="280" spans="1:8" ht="15.95" hidden="1" customHeight="1" outlineLevel="1" thickBot="1" x14ac:dyDescent="0.25">
      <c r="A280" s="379"/>
      <c r="B280" s="286" t="s">
        <v>3396</v>
      </c>
      <c r="C280" s="856"/>
      <c r="D280" s="242"/>
      <c r="E280" s="180"/>
    </row>
    <row r="281" spans="1:8" ht="15.95" hidden="1" customHeight="1" outlineLevel="1" x14ac:dyDescent="0.2">
      <c r="A281" s="379"/>
      <c r="B281" s="287" t="s">
        <v>2067</v>
      </c>
      <c r="C281" s="855">
        <v>364.4</v>
      </c>
      <c r="D281" s="67"/>
      <c r="E281" s="56" t="s">
        <v>59</v>
      </c>
      <c r="F281" s="166">
        <f>C281*$F$1</f>
        <v>13847.199999999999</v>
      </c>
      <c r="G281" s="166">
        <f>F281*($G$1+1)</f>
        <v>18001.36</v>
      </c>
      <c r="H281" s="350">
        <f>D281*G281</f>
        <v>0</v>
      </c>
    </row>
    <row r="282" spans="1:8" ht="15.95" hidden="1" customHeight="1" outlineLevel="1" thickBot="1" x14ac:dyDescent="0.25">
      <c r="A282" s="379"/>
      <c r="B282" s="286" t="s">
        <v>105</v>
      </c>
      <c r="C282" s="856"/>
      <c r="D282" s="242"/>
      <c r="E282" s="180"/>
    </row>
    <row r="283" spans="1:8" ht="15.95" hidden="1" customHeight="1" outlineLevel="1" x14ac:dyDescent="0.2">
      <c r="A283" s="379"/>
      <c r="B283" s="287" t="s">
        <v>2068</v>
      </c>
      <c r="C283" s="855">
        <v>443.9</v>
      </c>
      <c r="D283" s="67"/>
      <c r="E283" s="56" t="s">
        <v>59</v>
      </c>
      <c r="F283" s="166">
        <f>C283*$F$1</f>
        <v>16868.2</v>
      </c>
      <c r="G283" s="166">
        <f>F283*($G$1+1)</f>
        <v>21928.660000000003</v>
      </c>
      <c r="H283" s="350">
        <f>D283*G283</f>
        <v>0</v>
      </c>
    </row>
    <row r="284" spans="1:8" ht="15.95" hidden="1" customHeight="1" outlineLevel="1" thickBot="1" x14ac:dyDescent="0.25">
      <c r="A284" s="379"/>
      <c r="B284" s="286" t="s">
        <v>106</v>
      </c>
      <c r="C284" s="856"/>
      <c r="D284" s="242"/>
      <c r="E284" s="180"/>
    </row>
    <row r="285" spans="1:8" ht="15.95" hidden="1" customHeight="1" outlineLevel="1" x14ac:dyDescent="0.2">
      <c r="A285" s="379"/>
      <c r="B285" s="287" t="s">
        <v>110</v>
      </c>
      <c r="C285" s="855">
        <v>475.4</v>
      </c>
      <c r="D285" s="67"/>
      <c r="E285" s="56" t="s">
        <v>59</v>
      </c>
      <c r="F285" s="166">
        <f>C285*$F$1</f>
        <v>18065.2</v>
      </c>
      <c r="G285" s="166">
        <f>F285*($G$1+1)</f>
        <v>23484.760000000002</v>
      </c>
      <c r="H285" s="350">
        <f>D285*G285</f>
        <v>0</v>
      </c>
    </row>
    <row r="286" spans="1:8" ht="15.95" hidden="1" customHeight="1" outlineLevel="1" thickBot="1" x14ac:dyDescent="0.25">
      <c r="A286" s="379"/>
      <c r="B286" s="286" t="s">
        <v>107</v>
      </c>
      <c r="C286" s="856"/>
      <c r="D286" s="242"/>
      <c r="E286" s="180"/>
    </row>
    <row r="287" spans="1:8" ht="15.95" hidden="1" customHeight="1" outlineLevel="1" x14ac:dyDescent="0.2">
      <c r="A287" s="379"/>
      <c r="B287" s="287" t="s">
        <v>109</v>
      </c>
      <c r="C287" s="855">
        <v>551.9</v>
      </c>
      <c r="D287" s="67"/>
      <c r="E287" s="56" t="s">
        <v>59</v>
      </c>
      <c r="F287" s="166">
        <f>C287*$F$1</f>
        <v>20972.2</v>
      </c>
      <c r="G287" s="166">
        <f>F287*($G$1+1)</f>
        <v>27263.86</v>
      </c>
      <c r="H287" s="350">
        <f>D287*G287</f>
        <v>0</v>
      </c>
    </row>
    <row r="288" spans="1:8" ht="15.95" hidden="1" customHeight="1" outlineLevel="1" thickBot="1" x14ac:dyDescent="0.25">
      <c r="A288" s="379"/>
      <c r="B288" s="286" t="s">
        <v>108</v>
      </c>
      <c r="C288" s="856"/>
      <c r="D288" s="242"/>
      <c r="E288" s="180"/>
    </row>
    <row r="289" spans="1:8" ht="15.95" hidden="1" customHeight="1" outlineLevel="1" x14ac:dyDescent="0.2">
      <c r="A289" s="379"/>
      <c r="B289" s="287" t="s">
        <v>111</v>
      </c>
      <c r="C289" s="855">
        <v>493.4</v>
      </c>
      <c r="D289" s="67"/>
      <c r="E289" s="56" t="s">
        <v>59</v>
      </c>
      <c r="F289" s="166">
        <f>C289*$F$1</f>
        <v>18749.2</v>
      </c>
      <c r="G289" s="166">
        <f>F289*($G$1+1)</f>
        <v>24373.960000000003</v>
      </c>
      <c r="H289" s="350">
        <f>D289*G289</f>
        <v>0</v>
      </c>
    </row>
    <row r="290" spans="1:8" ht="15.95" hidden="1" customHeight="1" outlineLevel="1" thickBot="1" x14ac:dyDescent="0.25">
      <c r="A290" s="379"/>
      <c r="B290" s="286" t="s">
        <v>112</v>
      </c>
      <c r="C290" s="856"/>
      <c r="D290" s="242"/>
      <c r="E290" s="180"/>
    </row>
    <row r="291" spans="1:8" ht="15.95" hidden="1" customHeight="1" outlineLevel="1" x14ac:dyDescent="0.2">
      <c r="A291" s="379"/>
      <c r="B291" s="287" t="s">
        <v>113</v>
      </c>
      <c r="C291" s="855">
        <v>577.9</v>
      </c>
      <c r="D291" s="67"/>
      <c r="E291" s="56" t="s">
        <v>59</v>
      </c>
      <c r="F291" s="166">
        <f>C291*$F$1</f>
        <v>21960.2</v>
      </c>
      <c r="G291" s="166">
        <f>F291*($G$1+1)</f>
        <v>28548.260000000002</v>
      </c>
      <c r="H291" s="350">
        <f>D291*G291</f>
        <v>0</v>
      </c>
    </row>
    <row r="292" spans="1:8" ht="15.95" hidden="1" customHeight="1" outlineLevel="1" thickBot="1" x14ac:dyDescent="0.25">
      <c r="A292" s="379"/>
      <c r="B292" s="286" t="s">
        <v>114</v>
      </c>
      <c r="C292" s="856"/>
      <c r="D292" s="242"/>
      <c r="E292" s="180"/>
    </row>
    <row r="293" spans="1:8" ht="15.95" hidden="1" customHeight="1" outlineLevel="1" x14ac:dyDescent="0.2">
      <c r="A293" s="857" t="s">
        <v>3397</v>
      </c>
      <c r="B293" s="296" t="s">
        <v>115</v>
      </c>
      <c r="C293" s="855">
        <v>43.5</v>
      </c>
      <c r="D293" s="67"/>
      <c r="E293" s="56" t="s">
        <v>59</v>
      </c>
      <c r="F293" s="166">
        <f t="shared" ref="F293:F298" si="12">C293*$F$1</f>
        <v>1653</v>
      </c>
      <c r="G293" s="166">
        <f t="shared" ref="G293:G298" si="13">F293*($G$1+1)</f>
        <v>2148.9</v>
      </c>
      <c r="H293" s="350">
        <f t="shared" ref="H293:H298" si="14">D293*G293</f>
        <v>0</v>
      </c>
    </row>
    <row r="294" spans="1:8" ht="15.95" hidden="1" customHeight="1" outlineLevel="1" thickBot="1" x14ac:dyDescent="0.25">
      <c r="A294" s="858"/>
      <c r="B294" s="282" t="s">
        <v>116</v>
      </c>
      <c r="C294" s="856"/>
      <c r="D294" s="326"/>
      <c r="E294" s="261"/>
      <c r="F294" s="262"/>
      <c r="G294" s="262"/>
      <c r="H294" s="351"/>
    </row>
    <row r="295" spans="1:8" ht="15.95" hidden="1" customHeight="1" outlineLevel="1" x14ac:dyDescent="0.2">
      <c r="A295" s="857" t="s">
        <v>3398</v>
      </c>
      <c r="B295" s="296" t="s">
        <v>117</v>
      </c>
      <c r="C295" s="855">
        <v>30</v>
      </c>
      <c r="D295" s="67"/>
      <c r="E295" s="56" t="s">
        <v>59</v>
      </c>
      <c r="F295" s="166">
        <f t="shared" si="12"/>
        <v>1140</v>
      </c>
      <c r="G295" s="166">
        <f t="shared" si="13"/>
        <v>1482</v>
      </c>
      <c r="H295" s="350">
        <f t="shared" si="14"/>
        <v>0</v>
      </c>
    </row>
    <row r="296" spans="1:8" ht="15.95" hidden="1" customHeight="1" outlineLevel="1" thickBot="1" x14ac:dyDescent="0.25">
      <c r="A296" s="858"/>
      <c r="B296" s="282" t="s">
        <v>118</v>
      </c>
      <c r="C296" s="856"/>
      <c r="D296" s="326"/>
      <c r="E296" s="261"/>
      <c r="F296" s="262"/>
      <c r="G296" s="262"/>
      <c r="H296" s="351"/>
    </row>
    <row r="297" spans="1:8" ht="15.95" hidden="1" customHeight="1" outlineLevel="1" thickBot="1" x14ac:dyDescent="0.25">
      <c r="A297" s="403" t="s">
        <v>3399</v>
      </c>
      <c r="B297" s="282" t="s">
        <v>3400</v>
      </c>
      <c r="C297" s="385">
        <v>6</v>
      </c>
      <c r="D297" s="67"/>
      <c r="E297" s="56" t="s">
        <v>659</v>
      </c>
      <c r="F297" s="166">
        <f t="shared" si="12"/>
        <v>228</v>
      </c>
      <c r="G297" s="166">
        <f t="shared" si="13"/>
        <v>296.40000000000003</v>
      </c>
      <c r="H297" s="350">
        <f t="shared" si="14"/>
        <v>0</v>
      </c>
    </row>
    <row r="298" spans="1:8" ht="15.95" hidden="1" customHeight="1" outlineLevel="1" thickBot="1" x14ac:dyDescent="0.25">
      <c r="A298" s="404" t="s">
        <v>3401</v>
      </c>
      <c r="B298" s="332" t="s">
        <v>3402</v>
      </c>
      <c r="C298" s="405">
        <v>8</v>
      </c>
      <c r="D298" s="263"/>
      <c r="E298" s="56" t="s">
        <v>659</v>
      </c>
      <c r="F298" s="166">
        <f t="shared" si="12"/>
        <v>304</v>
      </c>
      <c r="G298" s="166">
        <f t="shared" si="13"/>
        <v>395.2</v>
      </c>
      <c r="H298" s="350">
        <f t="shared" si="14"/>
        <v>0</v>
      </c>
    </row>
    <row r="299" spans="1:8" ht="15.95" hidden="1" customHeight="1" outlineLevel="1" thickBot="1" x14ac:dyDescent="0.25">
      <c r="A299" s="406"/>
      <c r="B299" s="298" t="s">
        <v>3403</v>
      </c>
      <c r="C299" s="407"/>
      <c r="D299" s="242"/>
      <c r="E299" s="180"/>
    </row>
    <row r="300" spans="1:8" ht="15.95" hidden="1" customHeight="1" outlineLevel="1" thickBot="1" x14ac:dyDescent="0.25">
      <c r="A300" s="408" t="s">
        <v>3404</v>
      </c>
      <c r="B300" s="290" t="s">
        <v>2069</v>
      </c>
      <c r="C300" s="392">
        <v>20.6</v>
      </c>
      <c r="D300" s="67"/>
      <c r="E300" s="56" t="s">
        <v>59</v>
      </c>
      <c r="F300" s="166">
        <f>C300*$F$1</f>
        <v>782.80000000000007</v>
      </c>
      <c r="G300" s="166">
        <f>F300*($G$1+1)</f>
        <v>1017.6400000000001</v>
      </c>
      <c r="H300" s="350">
        <f>D300*G300</f>
        <v>0</v>
      </c>
    </row>
    <row r="301" spans="1:8" ht="15.95" hidden="1" customHeight="1" outlineLevel="1" thickBot="1" x14ac:dyDescent="0.25">
      <c r="A301" s="409" t="s">
        <v>3405</v>
      </c>
      <c r="B301" s="284" t="s">
        <v>2070</v>
      </c>
      <c r="C301" s="388">
        <v>10.1</v>
      </c>
      <c r="D301" s="67"/>
      <c r="E301" s="56" t="s">
        <v>59</v>
      </c>
      <c r="F301" s="166">
        <f>C301*$F$1</f>
        <v>383.8</v>
      </c>
      <c r="G301" s="166">
        <f>F301*($G$1+1)</f>
        <v>498.94000000000005</v>
      </c>
      <c r="H301" s="350">
        <f>D301*G301</f>
        <v>0</v>
      </c>
    </row>
    <row r="302" spans="1:8" ht="15.95" hidden="1" customHeight="1" outlineLevel="1" x14ac:dyDescent="0.2">
      <c r="A302" s="865" t="s">
        <v>3406</v>
      </c>
      <c r="B302" s="283" t="s">
        <v>2071</v>
      </c>
      <c r="C302" s="855">
        <v>65</v>
      </c>
      <c r="D302" s="67"/>
      <c r="E302" s="56" t="s">
        <v>59</v>
      </c>
      <c r="F302" s="166">
        <f>C302*$F$1</f>
        <v>2470</v>
      </c>
      <c r="G302" s="166">
        <f>F302*($G$1+1)</f>
        <v>3211</v>
      </c>
      <c r="H302" s="350">
        <f>D302*G302</f>
        <v>0</v>
      </c>
    </row>
    <row r="303" spans="1:8" ht="15.95" hidden="1" customHeight="1" outlineLevel="1" thickBot="1" x14ac:dyDescent="0.25">
      <c r="A303" s="866"/>
      <c r="B303" s="289" t="s">
        <v>3407</v>
      </c>
      <c r="C303" s="856"/>
      <c r="D303" s="242"/>
      <c r="E303" s="180"/>
    </row>
    <row r="304" spans="1:8" ht="15.95" hidden="1" customHeight="1" outlineLevel="1" x14ac:dyDescent="0.2">
      <c r="A304" s="865" t="s">
        <v>3408</v>
      </c>
      <c r="B304" s="283" t="s">
        <v>2072</v>
      </c>
      <c r="C304" s="855">
        <v>65</v>
      </c>
      <c r="D304" s="67"/>
      <c r="E304" s="56" t="s">
        <v>59</v>
      </c>
      <c r="F304" s="166">
        <f>C304*$F$1</f>
        <v>2470</v>
      </c>
      <c r="G304" s="166">
        <f>F304*($G$1+1)</f>
        <v>3211</v>
      </c>
      <c r="H304" s="350">
        <f>D304*G304</f>
        <v>0</v>
      </c>
    </row>
    <row r="305" spans="1:8" ht="15.95" hidden="1" customHeight="1" outlineLevel="1" thickBot="1" x14ac:dyDescent="0.25">
      <c r="A305" s="866"/>
      <c r="B305" s="289" t="s">
        <v>3407</v>
      </c>
      <c r="C305" s="856"/>
      <c r="D305" s="242"/>
      <c r="E305" s="180"/>
    </row>
    <row r="306" spans="1:8" ht="15.95" hidden="1" customHeight="1" outlineLevel="1" x14ac:dyDescent="0.2">
      <c r="A306" s="865" t="s">
        <v>3409</v>
      </c>
      <c r="B306" s="283" t="s">
        <v>2073</v>
      </c>
      <c r="C306" s="855">
        <v>23.2</v>
      </c>
      <c r="D306" s="67"/>
      <c r="E306" s="56" t="s">
        <v>59</v>
      </c>
      <c r="F306" s="166">
        <f>C306*$F$1</f>
        <v>881.6</v>
      </c>
      <c r="G306" s="166">
        <f>F306*($G$1+1)</f>
        <v>1146.0800000000002</v>
      </c>
      <c r="H306" s="350">
        <f>D306*G306</f>
        <v>0</v>
      </c>
    </row>
    <row r="307" spans="1:8" ht="15.95" hidden="1" customHeight="1" outlineLevel="1" thickBot="1" x14ac:dyDescent="0.25">
      <c r="A307" s="866"/>
      <c r="B307" s="289" t="s">
        <v>3410</v>
      </c>
      <c r="C307" s="856"/>
      <c r="D307" s="242"/>
      <c r="E307" s="180"/>
    </row>
    <row r="308" spans="1:8" ht="15.95" hidden="1" customHeight="1" outlineLevel="1" x14ac:dyDescent="0.2">
      <c r="A308" s="865" t="s">
        <v>3411</v>
      </c>
      <c r="B308" s="283" t="s">
        <v>2074</v>
      </c>
      <c r="C308" s="855">
        <v>11.33</v>
      </c>
      <c r="D308" s="67"/>
      <c r="E308" s="56" t="s">
        <v>59</v>
      </c>
      <c r="F308" s="166">
        <f>C308*$F$1</f>
        <v>430.54</v>
      </c>
      <c r="G308" s="166">
        <f>F308*($G$1+1)</f>
        <v>559.702</v>
      </c>
      <c r="H308" s="350">
        <f>D308*G308</f>
        <v>0</v>
      </c>
    </row>
    <row r="309" spans="1:8" ht="15.95" hidden="1" customHeight="1" outlineLevel="1" thickBot="1" x14ac:dyDescent="0.25">
      <c r="A309" s="866"/>
      <c r="B309" s="289" t="s">
        <v>3410</v>
      </c>
      <c r="C309" s="856"/>
      <c r="D309" s="242"/>
      <c r="E309" s="180"/>
    </row>
    <row r="310" spans="1:8" ht="15.95" hidden="1" customHeight="1" outlineLevel="1" x14ac:dyDescent="0.2">
      <c r="A310" s="865" t="s">
        <v>3412</v>
      </c>
      <c r="B310" s="283" t="s">
        <v>2075</v>
      </c>
      <c r="C310" s="855">
        <v>12.5</v>
      </c>
      <c r="D310" s="67"/>
      <c r="E310" s="56" t="s">
        <v>59</v>
      </c>
      <c r="F310" s="166">
        <f>C310*$F$1</f>
        <v>475</v>
      </c>
      <c r="G310" s="166">
        <f>F310*($G$1+1)</f>
        <v>617.5</v>
      </c>
      <c r="H310" s="350">
        <f>D310*G310</f>
        <v>0</v>
      </c>
    </row>
    <row r="311" spans="1:8" ht="15.95" hidden="1" customHeight="1" outlineLevel="1" thickBot="1" x14ac:dyDescent="0.25">
      <c r="A311" s="866"/>
      <c r="B311" s="289" t="s">
        <v>3410</v>
      </c>
      <c r="C311" s="856"/>
      <c r="D311" s="242"/>
      <c r="E311" s="180"/>
    </row>
    <row r="312" spans="1:8" ht="15.95" hidden="1" customHeight="1" outlineLevel="1" x14ac:dyDescent="0.2">
      <c r="A312" s="865" t="s">
        <v>3413</v>
      </c>
      <c r="B312" s="283" t="s">
        <v>2076</v>
      </c>
      <c r="C312" s="855">
        <v>14.67</v>
      </c>
      <c r="D312" s="67"/>
      <c r="E312" s="56" t="s">
        <v>59</v>
      </c>
      <c r="F312" s="166">
        <f>C312*$F$1</f>
        <v>557.46</v>
      </c>
      <c r="G312" s="166">
        <f>F312*($G$1+1)</f>
        <v>724.69800000000009</v>
      </c>
      <c r="H312" s="350">
        <f>D312*G312</f>
        <v>0</v>
      </c>
    </row>
    <row r="313" spans="1:8" ht="15.95" hidden="1" customHeight="1" outlineLevel="1" thickBot="1" x14ac:dyDescent="0.25">
      <c r="A313" s="866"/>
      <c r="B313" s="289" t="s">
        <v>3410</v>
      </c>
      <c r="C313" s="856"/>
      <c r="D313" s="242"/>
      <c r="E313" s="180"/>
    </row>
    <row r="314" spans="1:8" ht="15.95" hidden="1" customHeight="1" outlineLevel="1" x14ac:dyDescent="0.2">
      <c r="A314" s="865" t="s">
        <v>3414</v>
      </c>
      <c r="B314" s="283" t="s">
        <v>2077</v>
      </c>
      <c r="C314" s="855">
        <v>18</v>
      </c>
      <c r="D314" s="67"/>
      <c r="E314" s="56" t="s">
        <v>59</v>
      </c>
      <c r="F314" s="166">
        <f>C314*$F$1</f>
        <v>684</v>
      </c>
      <c r="G314" s="166">
        <f>F314*($G$1+1)</f>
        <v>889.2</v>
      </c>
      <c r="H314" s="350">
        <f>D314*G314</f>
        <v>0</v>
      </c>
    </row>
    <row r="315" spans="1:8" ht="15.95" hidden="1" customHeight="1" outlineLevel="1" thickBot="1" x14ac:dyDescent="0.25">
      <c r="A315" s="866"/>
      <c r="B315" s="289" t="s">
        <v>3410</v>
      </c>
      <c r="C315" s="856"/>
      <c r="D315" s="242"/>
      <c r="E315" s="180"/>
    </row>
    <row r="316" spans="1:8" ht="15.95" hidden="1" customHeight="1" outlineLevel="1" thickBot="1" x14ac:dyDescent="0.25">
      <c r="A316" s="409" t="s">
        <v>3415</v>
      </c>
      <c r="B316" s="284" t="s">
        <v>2078</v>
      </c>
      <c r="C316" s="388">
        <v>24</v>
      </c>
      <c r="D316" s="67"/>
      <c r="E316" s="56" t="s">
        <v>59</v>
      </c>
      <c r="F316" s="166">
        <f>C316*$F$1</f>
        <v>912</v>
      </c>
      <c r="G316" s="166">
        <f>F316*($G$1+1)</f>
        <v>1185.6000000000001</v>
      </c>
      <c r="H316" s="350">
        <f>D316*G316</f>
        <v>0</v>
      </c>
    </row>
    <row r="317" spans="1:8" ht="15.95" hidden="1" customHeight="1" outlineLevel="1" thickBot="1" x14ac:dyDescent="0.25">
      <c r="A317" s="409" t="s">
        <v>3416</v>
      </c>
      <c r="B317" s="284" t="s">
        <v>2079</v>
      </c>
      <c r="C317" s="388">
        <v>6</v>
      </c>
      <c r="D317" s="67"/>
      <c r="E317" s="56" t="s">
        <v>59</v>
      </c>
      <c r="F317" s="166">
        <f>C317*$F$1</f>
        <v>228</v>
      </c>
      <c r="G317" s="166">
        <f>F317*($G$1+1)</f>
        <v>296.40000000000003</v>
      </c>
      <c r="H317" s="350">
        <f>D317*G317</f>
        <v>0</v>
      </c>
    </row>
    <row r="318" spans="1:8" ht="15.95" hidden="1" customHeight="1" outlineLevel="1" x14ac:dyDescent="0.2">
      <c r="A318" s="883" t="s">
        <v>3417</v>
      </c>
      <c r="B318" s="283" t="s">
        <v>2080</v>
      </c>
      <c r="C318" s="855">
        <v>35.5</v>
      </c>
      <c r="D318" s="67"/>
      <c r="E318" s="56" t="s">
        <v>59</v>
      </c>
      <c r="F318" s="166">
        <f>C318*$F$1</f>
        <v>1349</v>
      </c>
      <c r="G318" s="166">
        <f>F318*($G$1+1)</f>
        <v>1753.7</v>
      </c>
      <c r="H318" s="350">
        <f>D318*G318</f>
        <v>0</v>
      </c>
    </row>
    <row r="319" spans="1:8" ht="15.95" hidden="1" customHeight="1" outlineLevel="1" thickBot="1" x14ac:dyDescent="0.25">
      <c r="A319" s="884"/>
      <c r="B319" s="289" t="s">
        <v>3418</v>
      </c>
      <c r="C319" s="856"/>
      <c r="D319" s="242"/>
      <c r="E319" s="180"/>
    </row>
    <row r="320" spans="1:8" ht="15.95" customHeight="1" collapsed="1" x14ac:dyDescent="0.2">
      <c r="A320" s="379"/>
      <c r="B320" s="279" t="s">
        <v>3419</v>
      </c>
      <c r="C320" s="380"/>
      <c r="D320" s="242"/>
      <c r="E320" s="180"/>
    </row>
    <row r="321" spans="1:8" ht="15.95" hidden="1" customHeight="1" outlineLevel="1" thickBot="1" x14ac:dyDescent="0.25">
      <c r="A321" s="408" t="s">
        <v>3420</v>
      </c>
      <c r="B321" s="290" t="s">
        <v>2081</v>
      </c>
      <c r="C321" s="392">
        <v>4.5</v>
      </c>
      <c r="D321" s="67"/>
      <c r="E321" s="56" t="s">
        <v>59</v>
      </c>
      <c r="F321" s="166">
        <f>C321*$F$1</f>
        <v>171</v>
      </c>
      <c r="G321" s="166">
        <f>F321*($G$1+1)</f>
        <v>222.3</v>
      </c>
      <c r="H321" s="350">
        <f>D321*G321</f>
        <v>0</v>
      </c>
    </row>
    <row r="322" spans="1:8" ht="15.95" hidden="1" customHeight="1" outlineLevel="1" thickBot="1" x14ac:dyDescent="0.25">
      <c r="A322" s="409" t="s">
        <v>3421</v>
      </c>
      <c r="B322" s="284" t="s">
        <v>2082</v>
      </c>
      <c r="C322" s="388">
        <v>20</v>
      </c>
      <c r="D322" s="67"/>
      <c r="E322" s="56" t="s">
        <v>59</v>
      </c>
      <c r="F322" s="166">
        <f>C322*$F$1</f>
        <v>760</v>
      </c>
      <c r="G322" s="166">
        <f>F322*($G$1+1)</f>
        <v>988</v>
      </c>
      <c r="H322" s="350">
        <f>D322*G322</f>
        <v>0</v>
      </c>
    </row>
    <row r="323" spans="1:8" ht="15.95" hidden="1" customHeight="1" outlineLevel="1" x14ac:dyDescent="0.2">
      <c r="A323" s="865" t="s">
        <v>3422</v>
      </c>
      <c r="B323" s="283" t="s">
        <v>2083</v>
      </c>
      <c r="C323" s="855">
        <v>14</v>
      </c>
      <c r="D323" s="67"/>
      <c r="E323" s="56" t="s">
        <v>59</v>
      </c>
      <c r="F323" s="166">
        <f>C323*$F$1</f>
        <v>532</v>
      </c>
      <c r="G323" s="166">
        <f>F323*($G$1+1)</f>
        <v>691.6</v>
      </c>
      <c r="H323" s="350">
        <f>D323*G323</f>
        <v>0</v>
      </c>
    </row>
    <row r="324" spans="1:8" ht="15.95" hidden="1" customHeight="1" outlineLevel="1" thickBot="1" x14ac:dyDescent="0.25">
      <c r="A324" s="866"/>
      <c r="B324" s="289" t="s">
        <v>3423</v>
      </c>
      <c r="C324" s="856"/>
      <c r="D324" s="242"/>
      <c r="E324" s="180"/>
    </row>
    <row r="325" spans="1:8" ht="15.95" hidden="1" customHeight="1" outlineLevel="1" thickBot="1" x14ac:dyDescent="0.25">
      <c r="A325" s="409" t="s">
        <v>3424</v>
      </c>
      <c r="B325" s="284" t="s">
        <v>2084</v>
      </c>
      <c r="C325" s="388">
        <v>10.199999999999999</v>
      </c>
      <c r="D325" s="67"/>
      <c r="E325" s="56" t="s">
        <v>59</v>
      </c>
      <c r="F325" s="166">
        <f t="shared" ref="F325:F334" si="15">C325*$F$1</f>
        <v>387.59999999999997</v>
      </c>
      <c r="G325" s="166">
        <f t="shared" ref="G325:G334" si="16">F325*($G$1+1)</f>
        <v>503.88</v>
      </c>
      <c r="H325" s="350">
        <f t="shared" ref="H325:H334" si="17">D325*G325</f>
        <v>0</v>
      </c>
    </row>
    <row r="326" spans="1:8" ht="15.95" hidden="1" customHeight="1" outlineLevel="1" thickBot="1" x14ac:dyDescent="0.25">
      <c r="A326" s="409" t="s">
        <v>3425</v>
      </c>
      <c r="B326" s="284" t="s">
        <v>2085</v>
      </c>
      <c r="C326" s="388">
        <v>15</v>
      </c>
      <c r="D326" s="67"/>
      <c r="E326" s="56" t="s">
        <v>59</v>
      </c>
      <c r="F326" s="166">
        <f t="shared" si="15"/>
        <v>570</v>
      </c>
      <c r="G326" s="166">
        <f t="shared" si="16"/>
        <v>741</v>
      </c>
      <c r="H326" s="350">
        <f t="shared" si="17"/>
        <v>0</v>
      </c>
    </row>
    <row r="327" spans="1:8" ht="15.95" hidden="1" customHeight="1" outlineLevel="1" thickBot="1" x14ac:dyDescent="0.25">
      <c r="A327" s="409" t="s">
        <v>3426</v>
      </c>
      <c r="B327" s="284" t="s">
        <v>2086</v>
      </c>
      <c r="C327" s="388">
        <v>16</v>
      </c>
      <c r="D327" s="67"/>
      <c r="E327" s="56" t="s">
        <v>59</v>
      </c>
      <c r="F327" s="166">
        <f t="shared" si="15"/>
        <v>608</v>
      </c>
      <c r="G327" s="166">
        <f t="shared" si="16"/>
        <v>790.4</v>
      </c>
      <c r="H327" s="350">
        <f t="shared" si="17"/>
        <v>0</v>
      </c>
    </row>
    <row r="328" spans="1:8" ht="15.95" hidden="1" customHeight="1" outlineLevel="1" thickBot="1" x14ac:dyDescent="0.25">
      <c r="A328" s="409" t="s">
        <v>3427</v>
      </c>
      <c r="B328" s="284" t="s">
        <v>2087</v>
      </c>
      <c r="C328" s="388">
        <v>16</v>
      </c>
      <c r="D328" s="67"/>
      <c r="E328" s="56" t="s">
        <v>59</v>
      </c>
      <c r="F328" s="166">
        <f t="shared" si="15"/>
        <v>608</v>
      </c>
      <c r="G328" s="166">
        <f t="shared" si="16"/>
        <v>790.4</v>
      </c>
      <c r="H328" s="350">
        <f t="shared" si="17"/>
        <v>0</v>
      </c>
    </row>
    <row r="329" spans="1:8" ht="15.95" hidden="1" customHeight="1" outlineLevel="1" thickBot="1" x14ac:dyDescent="0.25">
      <c r="A329" s="409" t="s">
        <v>3428</v>
      </c>
      <c r="B329" s="284" t="s">
        <v>2088</v>
      </c>
      <c r="C329" s="388">
        <v>42</v>
      </c>
      <c r="D329" s="67"/>
      <c r="E329" s="56" t="s">
        <v>59</v>
      </c>
      <c r="F329" s="166">
        <f t="shared" si="15"/>
        <v>1596</v>
      </c>
      <c r="G329" s="166">
        <f t="shared" si="16"/>
        <v>2074.8000000000002</v>
      </c>
      <c r="H329" s="350">
        <f t="shared" si="17"/>
        <v>0</v>
      </c>
    </row>
    <row r="330" spans="1:8" ht="15.95" hidden="1" customHeight="1" outlineLevel="1" thickBot="1" x14ac:dyDescent="0.25">
      <c r="A330" s="409" t="s">
        <v>3429</v>
      </c>
      <c r="B330" s="284" t="s">
        <v>2089</v>
      </c>
      <c r="C330" s="388">
        <v>45</v>
      </c>
      <c r="D330" s="67"/>
      <c r="E330" s="56" t="s">
        <v>59</v>
      </c>
      <c r="F330" s="166">
        <f t="shared" si="15"/>
        <v>1710</v>
      </c>
      <c r="G330" s="166">
        <f t="shared" si="16"/>
        <v>2223</v>
      </c>
      <c r="H330" s="350">
        <f t="shared" si="17"/>
        <v>0</v>
      </c>
    </row>
    <row r="331" spans="1:8" ht="15.95" hidden="1" customHeight="1" outlineLevel="1" thickBot="1" x14ac:dyDescent="0.25">
      <c r="A331" s="409" t="s">
        <v>3430</v>
      </c>
      <c r="B331" s="284" t="s">
        <v>2090</v>
      </c>
      <c r="C331" s="388">
        <v>94</v>
      </c>
      <c r="D331" s="67"/>
      <c r="E331" s="56" t="s">
        <v>59</v>
      </c>
      <c r="F331" s="166">
        <f t="shared" si="15"/>
        <v>3572</v>
      </c>
      <c r="G331" s="166">
        <f t="shared" si="16"/>
        <v>4643.6000000000004</v>
      </c>
      <c r="H331" s="350">
        <f t="shared" si="17"/>
        <v>0</v>
      </c>
    </row>
    <row r="332" spans="1:8" ht="15.95" hidden="1" customHeight="1" outlineLevel="1" thickBot="1" x14ac:dyDescent="0.25">
      <c r="A332" s="409" t="s">
        <v>3431</v>
      </c>
      <c r="B332" s="284" t="s">
        <v>3432</v>
      </c>
      <c r="C332" s="388">
        <v>92</v>
      </c>
      <c r="D332" s="67"/>
      <c r="E332" s="56" t="s">
        <v>59</v>
      </c>
      <c r="F332" s="166">
        <f t="shared" si="15"/>
        <v>3496</v>
      </c>
      <c r="G332" s="166">
        <f t="shared" si="16"/>
        <v>4544.8</v>
      </c>
      <c r="H332" s="350">
        <f t="shared" si="17"/>
        <v>0</v>
      </c>
    </row>
    <row r="333" spans="1:8" ht="15.95" hidden="1" customHeight="1" outlineLevel="1" thickBot="1" x14ac:dyDescent="0.25">
      <c r="A333" s="409" t="s">
        <v>3433</v>
      </c>
      <c r="B333" s="284" t="s">
        <v>3434</v>
      </c>
      <c r="C333" s="388">
        <v>120</v>
      </c>
      <c r="D333" s="67"/>
      <c r="E333" s="56" t="s">
        <v>59</v>
      </c>
      <c r="F333" s="166">
        <f t="shared" si="15"/>
        <v>4560</v>
      </c>
      <c r="G333" s="166">
        <f t="shared" si="16"/>
        <v>5928</v>
      </c>
      <c r="H333" s="350">
        <f t="shared" si="17"/>
        <v>0</v>
      </c>
    </row>
    <row r="334" spans="1:8" ht="15.95" hidden="1" customHeight="1" outlineLevel="1" thickBot="1" x14ac:dyDescent="0.25">
      <c r="A334" s="409" t="s">
        <v>3435</v>
      </c>
      <c r="B334" s="284" t="s">
        <v>3436</v>
      </c>
      <c r="C334" s="388">
        <v>142</v>
      </c>
      <c r="D334" s="67"/>
      <c r="E334" s="56" t="s">
        <v>59</v>
      </c>
      <c r="F334" s="166">
        <f t="shared" si="15"/>
        <v>5396</v>
      </c>
      <c r="G334" s="166">
        <f t="shared" si="16"/>
        <v>7014.8</v>
      </c>
      <c r="H334" s="350">
        <f t="shared" si="17"/>
        <v>0</v>
      </c>
    </row>
    <row r="335" spans="1:8" ht="15.95" customHeight="1" collapsed="1" x14ac:dyDescent="0.2">
      <c r="A335" s="379"/>
      <c r="B335" s="279" t="s">
        <v>3437</v>
      </c>
      <c r="C335" s="380"/>
      <c r="D335" s="242"/>
      <c r="E335" s="180"/>
    </row>
    <row r="336" spans="1:8" ht="15.95" hidden="1" customHeight="1" outlineLevel="1" thickBot="1" x14ac:dyDescent="0.25">
      <c r="A336" s="393" t="s">
        <v>3438</v>
      </c>
      <c r="B336" s="290" t="s">
        <v>2091</v>
      </c>
      <c r="C336" s="392">
        <v>400</v>
      </c>
      <c r="D336" s="67"/>
      <c r="E336" s="56" t="s">
        <v>59</v>
      </c>
      <c r="F336" s="166">
        <f>C336*$F$1</f>
        <v>15200</v>
      </c>
      <c r="G336" s="166">
        <f>F336*($G$1+1)</f>
        <v>19760</v>
      </c>
      <c r="H336" s="350">
        <f>D336*G336</f>
        <v>0</v>
      </c>
    </row>
    <row r="337" spans="1:8" ht="15.95" hidden="1" customHeight="1" outlineLevel="1" thickBot="1" x14ac:dyDescent="0.25">
      <c r="A337" s="387" t="s">
        <v>3439</v>
      </c>
      <c r="B337" s="284" t="s">
        <v>2092</v>
      </c>
      <c r="C337" s="388">
        <v>80</v>
      </c>
      <c r="D337" s="67"/>
      <c r="E337" s="56" t="s">
        <v>59</v>
      </c>
      <c r="F337" s="166">
        <f>C337*$F$1</f>
        <v>3040</v>
      </c>
      <c r="G337" s="166">
        <f>F337*($G$1+1)</f>
        <v>3952</v>
      </c>
      <c r="H337" s="350">
        <f>D337*G337</f>
        <v>0</v>
      </c>
    </row>
    <row r="338" spans="1:8" ht="15.95" hidden="1" customHeight="1" outlineLevel="1" x14ac:dyDescent="0.2">
      <c r="A338" s="410" t="s">
        <v>3440</v>
      </c>
      <c r="B338" s="885" t="s">
        <v>4342</v>
      </c>
      <c r="C338" s="855">
        <v>400</v>
      </c>
      <c r="D338" s="67"/>
      <c r="E338" s="56" t="s">
        <v>59</v>
      </c>
      <c r="F338" s="166">
        <f>C338*$F$1</f>
        <v>15200</v>
      </c>
      <c r="G338" s="166">
        <f>F338*($G$1+1)</f>
        <v>19760</v>
      </c>
      <c r="H338" s="350">
        <f>D338*G338</f>
        <v>0</v>
      </c>
    </row>
    <row r="339" spans="1:8" ht="15.95" hidden="1" customHeight="1" outlineLevel="1" thickBot="1" x14ac:dyDescent="0.25">
      <c r="A339" s="409" t="s">
        <v>3441</v>
      </c>
      <c r="B339" s="886"/>
      <c r="C339" s="856"/>
      <c r="D339" s="242"/>
      <c r="E339" s="180"/>
    </row>
    <row r="340" spans="1:8" ht="15.95" customHeight="1" collapsed="1" x14ac:dyDescent="0.2">
      <c r="A340" s="379"/>
      <c r="B340" s="279" t="s">
        <v>3442</v>
      </c>
      <c r="C340" s="380"/>
      <c r="D340" s="242"/>
      <c r="E340" s="180"/>
    </row>
    <row r="341" spans="1:8" ht="15.95" hidden="1" customHeight="1" outlineLevel="1" thickBot="1" x14ac:dyDescent="0.25">
      <c r="A341" s="411" t="s">
        <v>3443</v>
      </c>
      <c r="B341" s="299" t="s">
        <v>4343</v>
      </c>
      <c r="C341" s="412">
        <v>5</v>
      </c>
      <c r="D341" s="67"/>
      <c r="E341" s="56" t="s">
        <v>59</v>
      </c>
      <c r="F341" s="166">
        <f t="shared" ref="F341:F353" si="18">C341*$F$1</f>
        <v>190</v>
      </c>
      <c r="G341" s="166">
        <f t="shared" ref="G341:G353" si="19">F341*($G$1+1)</f>
        <v>247</v>
      </c>
      <c r="H341" s="350">
        <f t="shared" ref="H341:H353" si="20">D341*G341</f>
        <v>0</v>
      </c>
    </row>
    <row r="342" spans="1:8" ht="15.95" hidden="1" customHeight="1" outlineLevel="1" thickBot="1" x14ac:dyDescent="0.25">
      <c r="A342" s="411" t="s">
        <v>3444</v>
      </c>
      <c r="B342" s="299" t="s">
        <v>4344</v>
      </c>
      <c r="C342" s="413">
        <v>10.5</v>
      </c>
      <c r="D342" s="67"/>
      <c r="E342" s="56" t="s">
        <v>59</v>
      </c>
      <c r="F342" s="166">
        <f t="shared" si="18"/>
        <v>399</v>
      </c>
      <c r="G342" s="166">
        <f t="shared" si="19"/>
        <v>518.70000000000005</v>
      </c>
      <c r="H342" s="350">
        <f t="shared" si="20"/>
        <v>0</v>
      </c>
    </row>
    <row r="343" spans="1:8" ht="15.95" hidden="1" customHeight="1" outlineLevel="1" thickBot="1" x14ac:dyDescent="0.25">
      <c r="A343" s="414" t="s">
        <v>3445</v>
      </c>
      <c r="B343" s="300" t="s">
        <v>4345</v>
      </c>
      <c r="C343" s="415">
        <v>14</v>
      </c>
      <c r="D343" s="67"/>
      <c r="E343" s="56" t="s">
        <v>59</v>
      </c>
      <c r="F343" s="166">
        <f t="shared" si="18"/>
        <v>532</v>
      </c>
      <c r="G343" s="166">
        <f t="shared" si="19"/>
        <v>691.6</v>
      </c>
      <c r="H343" s="350">
        <f t="shared" si="20"/>
        <v>0</v>
      </c>
    </row>
    <row r="344" spans="1:8" ht="15.95" hidden="1" customHeight="1" outlineLevel="1" thickBot="1" x14ac:dyDescent="0.25">
      <c r="A344" s="411" t="s">
        <v>3446</v>
      </c>
      <c r="B344" s="299" t="s">
        <v>4346</v>
      </c>
      <c r="C344" s="412">
        <v>17</v>
      </c>
      <c r="D344" s="67"/>
      <c r="E344" s="56" t="s">
        <v>59</v>
      </c>
      <c r="F344" s="166">
        <f t="shared" si="18"/>
        <v>646</v>
      </c>
      <c r="G344" s="166">
        <f t="shared" si="19"/>
        <v>839.80000000000007</v>
      </c>
      <c r="H344" s="350">
        <f t="shared" si="20"/>
        <v>0</v>
      </c>
    </row>
    <row r="345" spans="1:8" ht="15.95" hidden="1" customHeight="1" outlineLevel="1" thickBot="1" x14ac:dyDescent="0.25">
      <c r="A345" s="414" t="s">
        <v>3447</v>
      </c>
      <c r="B345" s="300" t="s">
        <v>4347</v>
      </c>
      <c r="C345" s="416">
        <v>32</v>
      </c>
      <c r="D345" s="67"/>
      <c r="E345" s="56" t="s">
        <v>59</v>
      </c>
      <c r="F345" s="166">
        <f t="shared" si="18"/>
        <v>1216</v>
      </c>
      <c r="G345" s="166">
        <f t="shared" si="19"/>
        <v>1580.8</v>
      </c>
      <c r="H345" s="350">
        <f t="shared" si="20"/>
        <v>0</v>
      </c>
    </row>
    <row r="346" spans="1:8" ht="15.95" hidden="1" customHeight="1" outlineLevel="1" thickBot="1" x14ac:dyDescent="0.25">
      <c r="A346" s="414" t="s">
        <v>228</v>
      </c>
      <c r="B346" s="300" t="s">
        <v>4348</v>
      </c>
      <c r="C346" s="416">
        <v>15</v>
      </c>
      <c r="D346" s="67"/>
      <c r="E346" s="56" t="s">
        <v>59</v>
      </c>
      <c r="F346" s="166">
        <f t="shared" si="18"/>
        <v>570</v>
      </c>
      <c r="G346" s="166">
        <f t="shared" si="19"/>
        <v>741</v>
      </c>
      <c r="H346" s="350">
        <f t="shared" si="20"/>
        <v>0</v>
      </c>
    </row>
    <row r="347" spans="1:8" ht="15.95" hidden="1" customHeight="1" outlineLevel="1" thickBot="1" x14ac:dyDescent="0.25">
      <c r="A347" s="414" t="s">
        <v>229</v>
      </c>
      <c r="B347" s="300" t="s">
        <v>4349</v>
      </c>
      <c r="C347" s="416">
        <v>3</v>
      </c>
      <c r="D347" s="67"/>
      <c r="E347" s="56" t="s">
        <v>59</v>
      </c>
      <c r="F347" s="166">
        <f t="shared" si="18"/>
        <v>114</v>
      </c>
      <c r="G347" s="166">
        <f t="shared" si="19"/>
        <v>148.20000000000002</v>
      </c>
      <c r="H347" s="350">
        <f t="shared" si="20"/>
        <v>0</v>
      </c>
    </row>
    <row r="348" spans="1:8" ht="15.95" hidden="1" customHeight="1" outlineLevel="1" thickBot="1" x14ac:dyDescent="0.25">
      <c r="A348" s="414" t="s">
        <v>230</v>
      </c>
      <c r="B348" s="300" t="s">
        <v>4350</v>
      </c>
      <c r="C348" s="416">
        <v>3.5</v>
      </c>
      <c r="D348" s="67"/>
      <c r="E348" s="56" t="s">
        <v>59</v>
      </c>
      <c r="F348" s="166">
        <f t="shared" si="18"/>
        <v>133</v>
      </c>
      <c r="G348" s="166">
        <f t="shared" si="19"/>
        <v>172.9</v>
      </c>
      <c r="H348" s="350">
        <f t="shared" si="20"/>
        <v>0</v>
      </c>
    </row>
    <row r="349" spans="1:8" ht="15.95" hidden="1" customHeight="1" outlineLevel="1" thickBot="1" x14ac:dyDescent="0.25">
      <c r="A349" s="414" t="s">
        <v>231</v>
      </c>
      <c r="B349" s="300" t="s">
        <v>4351</v>
      </c>
      <c r="C349" s="416">
        <v>6</v>
      </c>
      <c r="D349" s="67"/>
      <c r="E349" s="56" t="s">
        <v>59</v>
      </c>
      <c r="F349" s="166">
        <f t="shared" si="18"/>
        <v>228</v>
      </c>
      <c r="G349" s="166">
        <f t="shared" si="19"/>
        <v>296.40000000000003</v>
      </c>
      <c r="H349" s="350">
        <f t="shared" si="20"/>
        <v>0</v>
      </c>
    </row>
    <row r="350" spans="1:8" ht="15.95" hidden="1" customHeight="1" outlineLevel="1" thickBot="1" x14ac:dyDescent="0.25">
      <c r="A350" s="414" t="s">
        <v>232</v>
      </c>
      <c r="B350" s="300" t="s">
        <v>4352</v>
      </c>
      <c r="C350" s="416">
        <v>4.5</v>
      </c>
      <c r="D350" s="67"/>
      <c r="E350" s="56" t="s">
        <v>59</v>
      </c>
      <c r="F350" s="166">
        <f t="shared" si="18"/>
        <v>171</v>
      </c>
      <c r="G350" s="166">
        <f t="shared" si="19"/>
        <v>222.3</v>
      </c>
      <c r="H350" s="350">
        <f t="shared" si="20"/>
        <v>0</v>
      </c>
    </row>
    <row r="351" spans="1:8" ht="15.95" hidden="1" customHeight="1" outlineLevel="1" thickBot="1" x14ac:dyDescent="0.25">
      <c r="A351" s="414" t="s">
        <v>233</v>
      </c>
      <c r="B351" s="300" t="s">
        <v>4353</v>
      </c>
      <c r="C351" s="416">
        <v>5</v>
      </c>
      <c r="D351" s="67"/>
      <c r="E351" s="56" t="s">
        <v>59</v>
      </c>
      <c r="F351" s="166">
        <f t="shared" si="18"/>
        <v>190</v>
      </c>
      <c r="G351" s="166">
        <f t="shared" si="19"/>
        <v>247</v>
      </c>
      <c r="H351" s="350">
        <f t="shared" si="20"/>
        <v>0</v>
      </c>
    </row>
    <row r="352" spans="1:8" ht="15.95" hidden="1" customHeight="1" outlineLevel="1" thickBot="1" x14ac:dyDescent="0.25">
      <c r="A352" s="414" t="s">
        <v>234</v>
      </c>
      <c r="B352" s="300" t="s">
        <v>4354</v>
      </c>
      <c r="C352" s="416">
        <v>6.5</v>
      </c>
      <c r="D352" s="67"/>
      <c r="E352" s="56" t="s">
        <v>59</v>
      </c>
      <c r="F352" s="166">
        <f t="shared" si="18"/>
        <v>247</v>
      </c>
      <c r="G352" s="166">
        <f t="shared" si="19"/>
        <v>321.10000000000002</v>
      </c>
      <c r="H352" s="350">
        <f t="shared" si="20"/>
        <v>0</v>
      </c>
    </row>
    <row r="353" spans="1:8" ht="15.95" hidden="1" customHeight="1" outlineLevel="1" x14ac:dyDescent="0.2">
      <c r="A353" s="871" t="s">
        <v>235</v>
      </c>
      <c r="B353" s="301" t="s">
        <v>4355</v>
      </c>
      <c r="C353" s="855">
        <v>90</v>
      </c>
      <c r="D353" s="67"/>
      <c r="E353" s="56" t="s">
        <v>59</v>
      </c>
      <c r="F353" s="166">
        <f t="shared" si="18"/>
        <v>3420</v>
      </c>
      <c r="G353" s="166">
        <f t="shared" si="19"/>
        <v>4446</v>
      </c>
      <c r="H353" s="350">
        <f t="shared" si="20"/>
        <v>0</v>
      </c>
    </row>
    <row r="354" spans="1:8" ht="15.95" hidden="1" customHeight="1" outlineLevel="1" thickBot="1" x14ac:dyDescent="0.25">
      <c r="A354" s="872"/>
      <c r="B354" s="302" t="s">
        <v>4356</v>
      </c>
      <c r="C354" s="856"/>
      <c r="D354" s="242"/>
      <c r="E354" s="180"/>
    </row>
    <row r="355" spans="1:8" ht="15.95" hidden="1" customHeight="1" outlineLevel="1" thickBot="1" x14ac:dyDescent="0.25">
      <c r="A355" s="414" t="s">
        <v>236</v>
      </c>
      <c r="B355" s="303" t="s">
        <v>119</v>
      </c>
      <c r="C355" s="388">
        <v>323</v>
      </c>
      <c r="D355" s="67"/>
      <c r="E355" s="56" t="s">
        <v>59</v>
      </c>
      <c r="F355" s="166">
        <f>C355*$F$1</f>
        <v>12274</v>
      </c>
      <c r="G355" s="166">
        <f>F355*($G$1+1)</f>
        <v>15956.2</v>
      </c>
      <c r="H355" s="350">
        <f>D355*G355</f>
        <v>0</v>
      </c>
    </row>
    <row r="356" spans="1:8" ht="15.95" customHeight="1" collapsed="1" x14ac:dyDescent="0.2">
      <c r="A356" s="379"/>
      <c r="B356" s="279" t="s">
        <v>237</v>
      </c>
      <c r="C356" s="380"/>
      <c r="D356" s="242"/>
      <c r="E356" s="180"/>
    </row>
    <row r="357" spans="1:8" ht="15.95" hidden="1" customHeight="1" outlineLevel="1" x14ac:dyDescent="0.2">
      <c r="A357" s="873" t="s">
        <v>238</v>
      </c>
      <c r="B357" s="304" t="s">
        <v>4357</v>
      </c>
      <c r="C357" s="867">
        <v>62.5</v>
      </c>
      <c r="D357" s="67"/>
      <c r="E357" s="56" t="s">
        <v>59</v>
      </c>
      <c r="F357" s="166">
        <f>C357*$F$1</f>
        <v>2375</v>
      </c>
      <c r="G357" s="166">
        <f>F357*($G$1+1)</f>
        <v>3087.5</v>
      </c>
      <c r="H357" s="350">
        <f>D357*G357</f>
        <v>0</v>
      </c>
    </row>
    <row r="358" spans="1:8" ht="15.95" hidden="1" customHeight="1" outlineLevel="1" thickBot="1" x14ac:dyDescent="0.25">
      <c r="A358" s="874"/>
      <c r="B358" s="302" t="s">
        <v>239</v>
      </c>
      <c r="C358" s="868"/>
      <c r="D358" s="242"/>
      <c r="E358" s="180"/>
    </row>
    <row r="359" spans="1:8" ht="15.95" hidden="1" customHeight="1" outlineLevel="1" x14ac:dyDescent="0.2">
      <c r="A359" s="873" t="s">
        <v>240</v>
      </c>
      <c r="B359" s="301" t="s">
        <v>4358</v>
      </c>
      <c r="C359" s="867">
        <v>82.2</v>
      </c>
      <c r="D359" s="67"/>
      <c r="E359" s="56" t="s">
        <v>59</v>
      </c>
      <c r="F359" s="166">
        <f>C359*$F$1</f>
        <v>3123.6</v>
      </c>
      <c r="G359" s="166">
        <f>F359*($G$1+1)</f>
        <v>4060.68</v>
      </c>
      <c r="H359" s="350">
        <f>D359*G359</f>
        <v>0</v>
      </c>
    </row>
    <row r="360" spans="1:8" ht="15.95" hidden="1" customHeight="1" outlineLevel="1" thickBot="1" x14ac:dyDescent="0.25">
      <c r="A360" s="874"/>
      <c r="B360" s="302" t="s">
        <v>241</v>
      </c>
      <c r="C360" s="868"/>
      <c r="D360" s="242"/>
      <c r="E360" s="180"/>
    </row>
    <row r="361" spans="1:8" ht="15.95" hidden="1" customHeight="1" outlineLevel="1" thickBot="1" x14ac:dyDescent="0.25">
      <c r="A361" s="418" t="s">
        <v>242</v>
      </c>
      <c r="B361" s="303" t="s">
        <v>4359</v>
      </c>
      <c r="C361" s="416">
        <v>102</v>
      </c>
      <c r="D361" s="67"/>
      <c r="E361" s="56" t="s">
        <v>59</v>
      </c>
      <c r="F361" s="166">
        <f t="shared" ref="F361:F420" si="21">C361*$F$1</f>
        <v>3876</v>
      </c>
      <c r="G361" s="166">
        <f t="shared" ref="G361:G420" si="22">F361*($G$1+1)</f>
        <v>5038.8</v>
      </c>
      <c r="H361" s="350">
        <f t="shared" ref="H361:H420" si="23">D361*G361</f>
        <v>0</v>
      </c>
    </row>
    <row r="362" spans="1:8" ht="15.95" hidden="1" customHeight="1" outlineLevel="1" thickBot="1" x14ac:dyDescent="0.25">
      <c r="A362" s="418" t="s">
        <v>243</v>
      </c>
      <c r="B362" s="303" t="s">
        <v>4360</v>
      </c>
      <c r="C362" s="416">
        <v>115.9</v>
      </c>
      <c r="D362" s="67"/>
      <c r="E362" s="56" t="s">
        <v>59</v>
      </c>
      <c r="F362" s="166">
        <f t="shared" si="21"/>
        <v>4404.2</v>
      </c>
      <c r="G362" s="166">
        <f t="shared" si="22"/>
        <v>5725.46</v>
      </c>
      <c r="H362" s="350">
        <f t="shared" si="23"/>
        <v>0</v>
      </c>
    </row>
    <row r="363" spans="1:8" ht="15.95" hidden="1" customHeight="1" outlineLevel="1" thickBot="1" x14ac:dyDescent="0.25">
      <c r="A363" s="418" t="s">
        <v>1359</v>
      </c>
      <c r="B363" s="300" t="s">
        <v>1360</v>
      </c>
      <c r="C363" s="416">
        <v>19.2</v>
      </c>
      <c r="D363" s="67"/>
      <c r="E363" s="56" t="s">
        <v>59</v>
      </c>
      <c r="F363" s="166">
        <f t="shared" si="21"/>
        <v>729.6</v>
      </c>
      <c r="G363" s="166">
        <f t="shared" si="22"/>
        <v>948.48</v>
      </c>
      <c r="H363" s="350">
        <f t="shared" si="23"/>
        <v>0</v>
      </c>
    </row>
    <row r="364" spans="1:8" ht="15.95" hidden="1" customHeight="1" outlineLevel="1" thickBot="1" x14ac:dyDescent="0.25">
      <c r="A364" s="418" t="s">
        <v>1361</v>
      </c>
      <c r="B364" s="300" t="s">
        <v>4361</v>
      </c>
      <c r="C364" s="416">
        <v>43.3</v>
      </c>
      <c r="D364" s="67"/>
      <c r="E364" s="56" t="s">
        <v>59</v>
      </c>
      <c r="F364" s="166">
        <f t="shared" si="21"/>
        <v>1645.3999999999999</v>
      </c>
      <c r="G364" s="166">
        <f t="shared" si="22"/>
        <v>2139.02</v>
      </c>
      <c r="H364" s="350">
        <f t="shared" si="23"/>
        <v>0</v>
      </c>
    </row>
    <row r="365" spans="1:8" ht="15.95" hidden="1" customHeight="1" outlineLevel="1" thickBot="1" x14ac:dyDescent="0.25">
      <c r="A365" s="418" t="s">
        <v>1362</v>
      </c>
      <c r="B365" s="300" t="s">
        <v>4362</v>
      </c>
      <c r="C365" s="416">
        <v>86.8</v>
      </c>
      <c r="D365" s="67"/>
      <c r="E365" s="56" t="s">
        <v>59</v>
      </c>
      <c r="F365" s="166">
        <f t="shared" si="21"/>
        <v>3298.4</v>
      </c>
      <c r="G365" s="166">
        <f t="shared" si="22"/>
        <v>4287.92</v>
      </c>
      <c r="H365" s="350">
        <f t="shared" si="23"/>
        <v>0</v>
      </c>
    </row>
    <row r="366" spans="1:8" ht="15.95" hidden="1" customHeight="1" outlineLevel="1" thickBot="1" x14ac:dyDescent="0.25">
      <c r="A366" s="418" t="s">
        <v>1363</v>
      </c>
      <c r="B366" s="300" t="s">
        <v>4363</v>
      </c>
      <c r="C366" s="416">
        <v>61.7</v>
      </c>
      <c r="D366" s="67"/>
      <c r="E366" s="56" t="s">
        <v>59</v>
      </c>
      <c r="F366" s="166">
        <f t="shared" si="21"/>
        <v>2344.6</v>
      </c>
      <c r="G366" s="166">
        <f t="shared" si="22"/>
        <v>3047.98</v>
      </c>
      <c r="H366" s="350">
        <f t="shared" si="23"/>
        <v>0</v>
      </c>
    </row>
    <row r="367" spans="1:8" ht="15.95" hidden="1" customHeight="1" outlineLevel="1" thickBot="1" x14ac:dyDescent="0.25">
      <c r="A367" s="418" t="s">
        <v>1364</v>
      </c>
      <c r="B367" s="300" t="s">
        <v>4364</v>
      </c>
      <c r="C367" s="416">
        <v>91.2</v>
      </c>
      <c r="D367" s="67"/>
      <c r="E367" s="56" t="s">
        <v>59</v>
      </c>
      <c r="F367" s="166">
        <f t="shared" si="21"/>
        <v>3465.6</v>
      </c>
      <c r="G367" s="166">
        <f t="shared" si="22"/>
        <v>4505.28</v>
      </c>
      <c r="H367" s="350">
        <f t="shared" si="23"/>
        <v>0</v>
      </c>
    </row>
    <row r="368" spans="1:8" ht="15.95" hidden="1" customHeight="1" outlineLevel="1" thickBot="1" x14ac:dyDescent="0.25">
      <c r="A368" s="418" t="s">
        <v>1365</v>
      </c>
      <c r="B368" s="300" t="s">
        <v>4365</v>
      </c>
      <c r="C368" s="416">
        <v>42.5</v>
      </c>
      <c r="D368" s="67"/>
      <c r="E368" s="56" t="s">
        <v>59</v>
      </c>
      <c r="F368" s="166">
        <f t="shared" si="21"/>
        <v>1615</v>
      </c>
      <c r="G368" s="166">
        <f t="shared" si="22"/>
        <v>2099.5</v>
      </c>
      <c r="H368" s="350">
        <f t="shared" si="23"/>
        <v>0</v>
      </c>
    </row>
    <row r="369" spans="1:8" ht="15.95" hidden="1" customHeight="1" outlineLevel="1" thickBot="1" x14ac:dyDescent="0.25">
      <c r="A369" s="418" t="s">
        <v>1366</v>
      </c>
      <c r="B369" s="300" t="s">
        <v>1367</v>
      </c>
      <c r="C369" s="416">
        <v>32.799999999999997</v>
      </c>
      <c r="D369" s="67"/>
      <c r="E369" s="56" t="s">
        <v>59</v>
      </c>
      <c r="F369" s="166">
        <f t="shared" si="21"/>
        <v>1246.3999999999999</v>
      </c>
      <c r="G369" s="166">
        <f t="shared" si="22"/>
        <v>1620.32</v>
      </c>
      <c r="H369" s="350">
        <f t="shared" si="23"/>
        <v>0</v>
      </c>
    </row>
    <row r="370" spans="1:8" ht="15.95" hidden="1" customHeight="1" outlineLevel="1" thickBot="1" x14ac:dyDescent="0.25">
      <c r="A370" s="418" t="s">
        <v>1368</v>
      </c>
      <c r="B370" s="300" t="s">
        <v>4366</v>
      </c>
      <c r="C370" s="416">
        <v>103.8</v>
      </c>
      <c r="D370" s="67"/>
      <c r="E370" s="56" t="s">
        <v>59</v>
      </c>
      <c r="F370" s="166">
        <f t="shared" si="21"/>
        <v>3944.4</v>
      </c>
      <c r="G370" s="166">
        <f t="shared" si="22"/>
        <v>5127.72</v>
      </c>
      <c r="H370" s="350">
        <f t="shared" si="23"/>
        <v>0</v>
      </c>
    </row>
    <row r="371" spans="1:8" ht="15.95" hidden="1" customHeight="1" outlineLevel="1" thickBot="1" x14ac:dyDescent="0.25">
      <c r="A371" s="420" t="s">
        <v>1369</v>
      </c>
      <c r="B371" s="300" t="s">
        <v>4367</v>
      </c>
      <c r="C371" s="416">
        <v>108.8</v>
      </c>
      <c r="D371" s="67"/>
      <c r="E371" s="56" t="s">
        <v>59</v>
      </c>
      <c r="F371" s="166">
        <f t="shared" si="21"/>
        <v>4134.3999999999996</v>
      </c>
      <c r="G371" s="166">
        <f t="shared" si="22"/>
        <v>5374.7199999999993</v>
      </c>
      <c r="H371" s="350">
        <f t="shared" si="23"/>
        <v>0</v>
      </c>
    </row>
    <row r="372" spans="1:8" ht="15.95" hidden="1" customHeight="1" outlineLevel="1" thickBot="1" x14ac:dyDescent="0.25">
      <c r="A372" s="418" t="s">
        <v>1370</v>
      </c>
      <c r="B372" s="300" t="s">
        <v>4368</v>
      </c>
      <c r="C372" s="416">
        <v>93.7</v>
      </c>
      <c r="D372" s="67"/>
      <c r="E372" s="56" t="s">
        <v>59</v>
      </c>
      <c r="F372" s="166">
        <f t="shared" si="21"/>
        <v>3560.6</v>
      </c>
      <c r="G372" s="166">
        <f t="shared" si="22"/>
        <v>4628.78</v>
      </c>
      <c r="H372" s="350">
        <f t="shared" si="23"/>
        <v>0</v>
      </c>
    </row>
    <row r="373" spans="1:8" ht="15.95" hidden="1" customHeight="1" outlineLevel="1" thickBot="1" x14ac:dyDescent="0.25">
      <c r="A373" s="420" t="s">
        <v>1371</v>
      </c>
      <c r="B373" s="300" t="s">
        <v>4369</v>
      </c>
      <c r="C373" s="416">
        <v>98.7</v>
      </c>
      <c r="D373" s="67"/>
      <c r="E373" s="56" t="s">
        <v>59</v>
      </c>
      <c r="F373" s="166">
        <f t="shared" si="21"/>
        <v>3750.6</v>
      </c>
      <c r="G373" s="166">
        <f t="shared" si="22"/>
        <v>4875.78</v>
      </c>
      <c r="H373" s="350">
        <f t="shared" si="23"/>
        <v>0</v>
      </c>
    </row>
    <row r="374" spans="1:8" ht="15.95" hidden="1" customHeight="1" outlineLevel="1" thickBot="1" x14ac:dyDescent="0.25">
      <c r="A374" s="418" t="s">
        <v>1372</v>
      </c>
      <c r="B374" s="300" t="s">
        <v>2121</v>
      </c>
      <c r="C374" s="416">
        <v>80.5</v>
      </c>
      <c r="D374" s="67"/>
      <c r="E374" s="56" t="s">
        <v>59</v>
      </c>
      <c r="F374" s="166">
        <f t="shared" si="21"/>
        <v>3059</v>
      </c>
      <c r="G374" s="166">
        <f t="shared" si="22"/>
        <v>3976.7000000000003</v>
      </c>
      <c r="H374" s="350">
        <f t="shared" si="23"/>
        <v>0</v>
      </c>
    </row>
    <row r="375" spans="1:8" ht="15.95" hidden="1" customHeight="1" outlineLevel="1" thickBot="1" x14ac:dyDescent="0.25">
      <c r="A375" s="418" t="s">
        <v>1373</v>
      </c>
      <c r="B375" s="300" t="s">
        <v>2122</v>
      </c>
      <c r="C375" s="416">
        <v>65.5</v>
      </c>
      <c r="D375" s="67"/>
      <c r="E375" s="56" t="s">
        <v>59</v>
      </c>
      <c r="F375" s="166">
        <f t="shared" si="21"/>
        <v>2489</v>
      </c>
      <c r="G375" s="166">
        <f t="shared" si="22"/>
        <v>3235.7000000000003</v>
      </c>
      <c r="H375" s="350">
        <f t="shared" si="23"/>
        <v>0</v>
      </c>
    </row>
    <row r="376" spans="1:8" ht="15.95" hidden="1" customHeight="1" outlineLevel="1" thickBot="1" x14ac:dyDescent="0.25">
      <c r="A376" s="418" t="s">
        <v>1374</v>
      </c>
      <c r="B376" s="300" t="s">
        <v>2123</v>
      </c>
      <c r="C376" s="416">
        <v>39.299999999999997</v>
      </c>
      <c r="D376" s="67"/>
      <c r="E376" s="56" t="s">
        <v>59</v>
      </c>
      <c r="F376" s="166">
        <f t="shared" si="21"/>
        <v>1493.3999999999999</v>
      </c>
      <c r="G376" s="166">
        <f t="shared" si="22"/>
        <v>1941.4199999999998</v>
      </c>
      <c r="H376" s="350">
        <f t="shared" si="23"/>
        <v>0</v>
      </c>
    </row>
    <row r="377" spans="1:8" ht="15.95" hidden="1" customHeight="1" outlineLevel="1" thickBot="1" x14ac:dyDescent="0.25">
      <c r="A377" s="418" t="s">
        <v>1375</v>
      </c>
      <c r="B377" s="300" t="s">
        <v>2124</v>
      </c>
      <c r="C377" s="416">
        <v>102</v>
      </c>
      <c r="D377" s="67"/>
      <c r="E377" s="56" t="s">
        <v>59</v>
      </c>
      <c r="F377" s="166">
        <f t="shared" si="21"/>
        <v>3876</v>
      </c>
      <c r="G377" s="166">
        <f t="shared" si="22"/>
        <v>5038.8</v>
      </c>
      <c r="H377" s="350">
        <f t="shared" si="23"/>
        <v>0</v>
      </c>
    </row>
    <row r="378" spans="1:8" ht="15.95" hidden="1" customHeight="1" outlineLevel="1" thickBot="1" x14ac:dyDescent="0.25">
      <c r="A378" s="418" t="s">
        <v>1376</v>
      </c>
      <c r="B378" s="300" t="s">
        <v>2125</v>
      </c>
      <c r="C378" s="416">
        <v>108.6</v>
      </c>
      <c r="D378" s="67"/>
      <c r="E378" s="56" t="s">
        <v>59</v>
      </c>
      <c r="F378" s="166">
        <f t="shared" si="21"/>
        <v>4126.8</v>
      </c>
      <c r="G378" s="166">
        <f t="shared" si="22"/>
        <v>5364.84</v>
      </c>
      <c r="H378" s="350">
        <f t="shared" si="23"/>
        <v>0</v>
      </c>
    </row>
    <row r="379" spans="1:8" ht="15.95" hidden="1" customHeight="1" outlineLevel="1" thickBot="1" x14ac:dyDescent="0.25">
      <c r="A379" s="418" t="s">
        <v>1377</v>
      </c>
      <c r="B379" s="300" t="s">
        <v>1016</v>
      </c>
      <c r="C379" s="421">
        <v>109.6</v>
      </c>
      <c r="D379" s="67"/>
      <c r="E379" s="56" t="s">
        <v>59</v>
      </c>
      <c r="F379" s="166">
        <f t="shared" si="21"/>
        <v>4164.8</v>
      </c>
      <c r="G379" s="166">
        <f t="shared" si="22"/>
        <v>5414.2400000000007</v>
      </c>
      <c r="H379" s="350">
        <f t="shared" si="23"/>
        <v>0</v>
      </c>
    </row>
    <row r="380" spans="1:8" ht="15.95" hidden="1" customHeight="1" outlineLevel="1" thickBot="1" x14ac:dyDescent="0.25">
      <c r="A380" s="418" t="s">
        <v>1378</v>
      </c>
      <c r="B380" s="300" t="s">
        <v>1017</v>
      </c>
      <c r="C380" s="416">
        <v>111.6</v>
      </c>
      <c r="D380" s="67"/>
      <c r="E380" s="56" t="s">
        <v>59</v>
      </c>
      <c r="F380" s="166">
        <f t="shared" si="21"/>
        <v>4240.8</v>
      </c>
      <c r="G380" s="166">
        <f t="shared" si="22"/>
        <v>5513.0400000000009</v>
      </c>
      <c r="H380" s="350">
        <f t="shared" si="23"/>
        <v>0</v>
      </c>
    </row>
    <row r="381" spans="1:8" ht="15.95" hidden="1" customHeight="1" outlineLevel="1" thickBot="1" x14ac:dyDescent="0.25">
      <c r="A381" s="418" t="s">
        <v>1379</v>
      </c>
      <c r="B381" s="300" t="s">
        <v>1380</v>
      </c>
      <c r="C381" s="416">
        <v>46.4</v>
      </c>
      <c r="D381" s="67"/>
      <c r="E381" s="56" t="s">
        <v>59</v>
      </c>
      <c r="F381" s="166">
        <f t="shared" si="21"/>
        <v>1763.2</v>
      </c>
      <c r="G381" s="166">
        <f t="shared" si="22"/>
        <v>2292.1600000000003</v>
      </c>
      <c r="H381" s="350">
        <f t="shared" si="23"/>
        <v>0</v>
      </c>
    </row>
    <row r="382" spans="1:8" ht="15.95" hidden="1" customHeight="1" outlineLevel="1" thickBot="1" x14ac:dyDescent="0.25">
      <c r="A382" s="418" t="s">
        <v>1381</v>
      </c>
      <c r="B382" s="300" t="s">
        <v>1018</v>
      </c>
      <c r="C382" s="416">
        <v>48.4</v>
      </c>
      <c r="D382" s="67"/>
      <c r="E382" s="56" t="s">
        <v>59</v>
      </c>
      <c r="F382" s="166">
        <f t="shared" si="21"/>
        <v>1839.2</v>
      </c>
      <c r="G382" s="166">
        <f t="shared" si="22"/>
        <v>2390.96</v>
      </c>
      <c r="H382" s="350">
        <f t="shared" si="23"/>
        <v>0</v>
      </c>
    </row>
    <row r="383" spans="1:8" ht="15.95" hidden="1" customHeight="1" outlineLevel="1" thickBot="1" x14ac:dyDescent="0.25">
      <c r="A383" s="418" t="s">
        <v>1382</v>
      </c>
      <c r="B383" s="300" t="s">
        <v>1019</v>
      </c>
      <c r="C383" s="421">
        <v>119.3</v>
      </c>
      <c r="D383" s="67"/>
      <c r="E383" s="56" t="s">
        <v>59</v>
      </c>
      <c r="F383" s="166">
        <f t="shared" si="21"/>
        <v>4533.3999999999996</v>
      </c>
      <c r="G383" s="166">
        <f t="shared" si="22"/>
        <v>5893.42</v>
      </c>
      <c r="H383" s="350">
        <f t="shared" si="23"/>
        <v>0</v>
      </c>
    </row>
    <row r="384" spans="1:8" ht="15.95" hidden="1" customHeight="1" outlineLevel="1" thickBot="1" x14ac:dyDescent="0.25">
      <c r="A384" s="418" t="s">
        <v>1383</v>
      </c>
      <c r="B384" s="300" t="s">
        <v>1384</v>
      </c>
      <c r="C384" s="416">
        <v>43.5</v>
      </c>
      <c r="D384" s="67"/>
      <c r="E384" s="56" t="s">
        <v>59</v>
      </c>
      <c r="F384" s="166">
        <f t="shared" si="21"/>
        <v>1653</v>
      </c>
      <c r="G384" s="166">
        <f t="shared" si="22"/>
        <v>2148.9</v>
      </c>
      <c r="H384" s="350">
        <f t="shared" si="23"/>
        <v>0</v>
      </c>
    </row>
    <row r="385" spans="1:8" ht="15.95" hidden="1" customHeight="1" outlineLevel="1" thickBot="1" x14ac:dyDescent="0.25">
      <c r="A385" s="422" t="s">
        <v>1385</v>
      </c>
      <c r="B385" s="299" t="s">
        <v>1386</v>
      </c>
      <c r="C385" s="412">
        <v>75</v>
      </c>
      <c r="D385" s="67"/>
      <c r="E385" s="56" t="s">
        <v>59</v>
      </c>
      <c r="F385" s="166">
        <f t="shared" si="21"/>
        <v>2850</v>
      </c>
      <c r="G385" s="166">
        <f t="shared" si="22"/>
        <v>3705</v>
      </c>
      <c r="H385" s="350">
        <f t="shared" si="23"/>
        <v>0</v>
      </c>
    </row>
    <row r="386" spans="1:8" ht="15.95" hidden="1" customHeight="1" outlineLevel="1" thickBot="1" x14ac:dyDescent="0.25">
      <c r="A386" s="422" t="s">
        <v>1387</v>
      </c>
      <c r="B386" s="299" t="s">
        <v>1020</v>
      </c>
      <c r="C386" s="412">
        <v>140.69999999999999</v>
      </c>
      <c r="D386" s="67"/>
      <c r="E386" s="56" t="s">
        <v>59</v>
      </c>
      <c r="F386" s="166">
        <f t="shared" si="21"/>
        <v>5346.5999999999995</v>
      </c>
      <c r="G386" s="166">
        <f t="shared" si="22"/>
        <v>6950.58</v>
      </c>
      <c r="H386" s="350">
        <f t="shared" si="23"/>
        <v>0</v>
      </c>
    </row>
    <row r="387" spans="1:8" ht="15.95" hidden="1" customHeight="1" outlineLevel="1" thickBot="1" x14ac:dyDescent="0.25">
      <c r="A387" s="418" t="s">
        <v>1388</v>
      </c>
      <c r="B387" s="300" t="s">
        <v>1021</v>
      </c>
      <c r="C387" s="416">
        <v>266.8</v>
      </c>
      <c r="D387" s="67"/>
      <c r="E387" s="56" t="s">
        <v>59</v>
      </c>
      <c r="F387" s="166">
        <f t="shared" si="21"/>
        <v>10138.4</v>
      </c>
      <c r="G387" s="166">
        <f t="shared" si="22"/>
        <v>13179.92</v>
      </c>
      <c r="H387" s="350">
        <f t="shared" si="23"/>
        <v>0</v>
      </c>
    </row>
    <row r="388" spans="1:8" ht="15.95" hidden="1" customHeight="1" outlineLevel="1" thickBot="1" x14ac:dyDescent="0.25">
      <c r="A388" s="418" t="s">
        <v>1389</v>
      </c>
      <c r="B388" s="300" t="s">
        <v>1022</v>
      </c>
      <c r="C388" s="416">
        <v>266.8</v>
      </c>
      <c r="D388" s="67"/>
      <c r="E388" s="56" t="s">
        <v>59</v>
      </c>
      <c r="F388" s="166">
        <f t="shared" si="21"/>
        <v>10138.4</v>
      </c>
      <c r="G388" s="166">
        <f t="shared" si="22"/>
        <v>13179.92</v>
      </c>
      <c r="H388" s="350">
        <f t="shared" si="23"/>
        <v>0</v>
      </c>
    </row>
    <row r="389" spans="1:8" ht="15.95" hidden="1" customHeight="1" outlineLevel="1" thickBot="1" x14ac:dyDescent="0.25">
      <c r="A389" s="418" t="s">
        <v>1390</v>
      </c>
      <c r="B389" s="300" t="s">
        <v>1023</v>
      </c>
      <c r="C389" s="416">
        <v>252.2</v>
      </c>
      <c r="D389" s="67"/>
      <c r="E389" s="56" t="s">
        <v>59</v>
      </c>
      <c r="F389" s="166">
        <f t="shared" si="21"/>
        <v>9583.6</v>
      </c>
      <c r="G389" s="166">
        <f t="shared" si="22"/>
        <v>12458.68</v>
      </c>
      <c r="H389" s="350">
        <f t="shared" si="23"/>
        <v>0</v>
      </c>
    </row>
    <row r="390" spans="1:8" ht="15.95" hidden="1" customHeight="1" outlineLevel="1" thickBot="1" x14ac:dyDescent="0.25">
      <c r="A390" s="292" t="s">
        <v>1391</v>
      </c>
      <c r="B390" s="300" t="s">
        <v>1392</v>
      </c>
      <c r="C390" s="416">
        <v>21.3</v>
      </c>
      <c r="D390" s="67"/>
      <c r="E390" s="56" t="s">
        <v>59</v>
      </c>
      <c r="F390" s="166">
        <f t="shared" si="21"/>
        <v>809.4</v>
      </c>
      <c r="G390" s="166">
        <f t="shared" si="22"/>
        <v>1052.22</v>
      </c>
      <c r="H390" s="350">
        <f t="shared" si="23"/>
        <v>0</v>
      </c>
    </row>
    <row r="391" spans="1:8" ht="15.95" hidden="1" customHeight="1" outlineLevel="1" thickBot="1" x14ac:dyDescent="0.25">
      <c r="A391" s="292" t="s">
        <v>1393</v>
      </c>
      <c r="B391" s="300" t="s">
        <v>1394</v>
      </c>
      <c r="C391" s="416">
        <v>30.6</v>
      </c>
      <c r="D391" s="67"/>
      <c r="E391" s="56" t="s">
        <v>59</v>
      </c>
      <c r="F391" s="166">
        <f t="shared" si="21"/>
        <v>1162.8</v>
      </c>
      <c r="G391" s="166">
        <f t="shared" si="22"/>
        <v>1511.64</v>
      </c>
      <c r="H391" s="350">
        <f t="shared" si="23"/>
        <v>0</v>
      </c>
    </row>
    <row r="392" spans="1:8" ht="15.95" hidden="1" customHeight="1" outlineLevel="1" thickBot="1" x14ac:dyDescent="0.25">
      <c r="A392" s="292" t="s">
        <v>1395</v>
      </c>
      <c r="B392" s="303" t="s">
        <v>1396</v>
      </c>
      <c r="C392" s="416">
        <v>48.5</v>
      </c>
      <c r="D392" s="67"/>
      <c r="E392" s="56" t="s">
        <v>59</v>
      </c>
      <c r="F392" s="166">
        <f t="shared" si="21"/>
        <v>1843</v>
      </c>
      <c r="G392" s="166">
        <f t="shared" si="22"/>
        <v>2395.9</v>
      </c>
      <c r="H392" s="350">
        <f t="shared" si="23"/>
        <v>0</v>
      </c>
    </row>
    <row r="393" spans="1:8" ht="15.95" hidden="1" customHeight="1" outlineLevel="1" thickBot="1" x14ac:dyDescent="0.25">
      <c r="A393" s="292" t="s">
        <v>1397</v>
      </c>
      <c r="B393" s="300" t="s">
        <v>1024</v>
      </c>
      <c r="C393" s="416">
        <v>80.599999999999994</v>
      </c>
      <c r="D393" s="67"/>
      <c r="E393" s="56" t="s">
        <v>59</v>
      </c>
      <c r="F393" s="166">
        <f t="shared" si="21"/>
        <v>3062.7999999999997</v>
      </c>
      <c r="G393" s="166">
        <f t="shared" si="22"/>
        <v>3981.64</v>
      </c>
      <c r="H393" s="350">
        <f t="shared" si="23"/>
        <v>0</v>
      </c>
    </row>
    <row r="394" spans="1:8" ht="15.95" hidden="1" customHeight="1" outlineLevel="1" thickBot="1" x14ac:dyDescent="0.25">
      <c r="A394" s="292" t="s">
        <v>1398</v>
      </c>
      <c r="B394" s="300" t="s">
        <v>1025</v>
      </c>
      <c r="C394" s="416">
        <v>230</v>
      </c>
      <c r="D394" s="67"/>
      <c r="E394" s="56" t="s">
        <v>59</v>
      </c>
      <c r="F394" s="166">
        <f t="shared" si="21"/>
        <v>8740</v>
      </c>
      <c r="G394" s="166">
        <f t="shared" si="22"/>
        <v>11362</v>
      </c>
      <c r="H394" s="350">
        <f t="shared" si="23"/>
        <v>0</v>
      </c>
    </row>
    <row r="395" spans="1:8" ht="15.95" hidden="1" customHeight="1" outlineLevel="1" thickBot="1" x14ac:dyDescent="0.25">
      <c r="A395" s="292" t="s">
        <v>1399</v>
      </c>
      <c r="B395" s="300" t="s">
        <v>1400</v>
      </c>
      <c r="C395" s="416">
        <v>65</v>
      </c>
      <c r="D395" s="67"/>
      <c r="E395" s="56" t="s">
        <v>59</v>
      </c>
      <c r="F395" s="166">
        <f t="shared" si="21"/>
        <v>2470</v>
      </c>
      <c r="G395" s="166">
        <f t="shared" si="22"/>
        <v>3211</v>
      </c>
      <c r="H395" s="350">
        <f t="shared" si="23"/>
        <v>0</v>
      </c>
    </row>
    <row r="396" spans="1:8" ht="15.95" hidden="1" customHeight="1" outlineLevel="1" thickBot="1" x14ac:dyDescent="0.25">
      <c r="A396" s="292" t="s">
        <v>1401</v>
      </c>
      <c r="B396" s="300" t="s">
        <v>1402</v>
      </c>
      <c r="C396" s="416">
        <v>20</v>
      </c>
      <c r="D396" s="67"/>
      <c r="E396" s="56" t="s">
        <v>59</v>
      </c>
      <c r="F396" s="166">
        <f t="shared" si="21"/>
        <v>760</v>
      </c>
      <c r="G396" s="166">
        <f t="shared" si="22"/>
        <v>988</v>
      </c>
      <c r="H396" s="350">
        <f t="shared" si="23"/>
        <v>0</v>
      </c>
    </row>
    <row r="397" spans="1:8" ht="15.95" hidden="1" customHeight="1" outlineLevel="1" thickBot="1" x14ac:dyDescent="0.25">
      <c r="A397" s="292" t="s">
        <v>1403</v>
      </c>
      <c r="B397" s="300" t="s">
        <v>1404</v>
      </c>
      <c r="C397" s="416">
        <v>96</v>
      </c>
      <c r="D397" s="67"/>
      <c r="E397" s="56" t="s">
        <v>59</v>
      </c>
      <c r="F397" s="166">
        <f t="shared" si="21"/>
        <v>3648</v>
      </c>
      <c r="G397" s="166">
        <f t="shared" si="22"/>
        <v>4742.4000000000005</v>
      </c>
      <c r="H397" s="350">
        <f t="shared" si="23"/>
        <v>0</v>
      </c>
    </row>
    <row r="398" spans="1:8" ht="15.95" hidden="1" customHeight="1" outlineLevel="1" thickBot="1" x14ac:dyDescent="0.25">
      <c r="A398" s="292" t="s">
        <v>1405</v>
      </c>
      <c r="B398" s="300" t="s">
        <v>1406</v>
      </c>
      <c r="C398" s="416">
        <v>16</v>
      </c>
      <c r="D398" s="67"/>
      <c r="E398" s="56" t="s">
        <v>59</v>
      </c>
      <c r="F398" s="166">
        <f t="shared" si="21"/>
        <v>608</v>
      </c>
      <c r="G398" s="166">
        <f t="shared" si="22"/>
        <v>790.4</v>
      </c>
      <c r="H398" s="350">
        <f t="shared" si="23"/>
        <v>0</v>
      </c>
    </row>
    <row r="399" spans="1:8" ht="15.95" hidden="1" customHeight="1" outlineLevel="1" thickBot="1" x14ac:dyDescent="0.25">
      <c r="A399" s="292" t="s">
        <v>1407</v>
      </c>
      <c r="B399" s="300" t="s">
        <v>1408</v>
      </c>
      <c r="C399" s="416">
        <v>20</v>
      </c>
      <c r="D399" s="67"/>
      <c r="E399" s="56" t="s">
        <v>59</v>
      </c>
      <c r="F399" s="166">
        <f t="shared" si="21"/>
        <v>760</v>
      </c>
      <c r="G399" s="166">
        <f t="shared" si="22"/>
        <v>988</v>
      </c>
      <c r="H399" s="350">
        <f t="shared" si="23"/>
        <v>0</v>
      </c>
    </row>
    <row r="400" spans="1:8" ht="15.95" hidden="1" customHeight="1" outlineLevel="1" thickBot="1" x14ac:dyDescent="0.25">
      <c r="A400" s="292" t="s">
        <v>1409</v>
      </c>
      <c r="B400" s="300" t="s">
        <v>1026</v>
      </c>
      <c r="C400" s="416">
        <v>97</v>
      </c>
      <c r="D400" s="67"/>
      <c r="E400" s="56" t="s">
        <v>59</v>
      </c>
      <c r="F400" s="166">
        <f t="shared" si="21"/>
        <v>3686</v>
      </c>
      <c r="G400" s="166">
        <f t="shared" si="22"/>
        <v>4791.8</v>
      </c>
      <c r="H400" s="350">
        <f t="shared" si="23"/>
        <v>0</v>
      </c>
    </row>
    <row r="401" spans="1:8" ht="15.95" hidden="1" customHeight="1" outlineLevel="1" thickBot="1" x14ac:dyDescent="0.25">
      <c r="A401" s="292" t="s">
        <v>1410</v>
      </c>
      <c r="B401" s="300" t="s">
        <v>1411</v>
      </c>
      <c r="C401" s="416">
        <v>67</v>
      </c>
      <c r="D401" s="67"/>
      <c r="E401" s="56" t="s">
        <v>59</v>
      </c>
      <c r="F401" s="166">
        <f t="shared" si="21"/>
        <v>2546</v>
      </c>
      <c r="G401" s="166">
        <f t="shared" si="22"/>
        <v>3309.8</v>
      </c>
      <c r="H401" s="350">
        <f t="shared" si="23"/>
        <v>0</v>
      </c>
    </row>
    <row r="402" spans="1:8" ht="15.95" hidden="1" customHeight="1" outlineLevel="1" thickBot="1" x14ac:dyDescent="0.25">
      <c r="A402" s="292" t="s">
        <v>1412</v>
      </c>
      <c r="B402" s="300" t="s">
        <v>1413</v>
      </c>
      <c r="C402" s="416">
        <v>26</v>
      </c>
      <c r="D402" s="67"/>
      <c r="E402" s="56" t="s">
        <v>59</v>
      </c>
      <c r="F402" s="166">
        <f t="shared" si="21"/>
        <v>988</v>
      </c>
      <c r="G402" s="166">
        <f t="shared" si="22"/>
        <v>1284.4000000000001</v>
      </c>
      <c r="H402" s="350">
        <f t="shared" si="23"/>
        <v>0</v>
      </c>
    </row>
    <row r="403" spans="1:8" ht="15.95" hidden="1" customHeight="1" outlineLevel="1" thickBot="1" x14ac:dyDescent="0.25">
      <c r="A403" s="292" t="s">
        <v>1414</v>
      </c>
      <c r="B403" s="300" t="s">
        <v>1027</v>
      </c>
      <c r="C403" s="416">
        <v>30.2</v>
      </c>
      <c r="D403" s="67"/>
      <c r="E403" s="56" t="s">
        <v>59</v>
      </c>
      <c r="F403" s="166">
        <f t="shared" si="21"/>
        <v>1147.5999999999999</v>
      </c>
      <c r="G403" s="166">
        <f t="shared" si="22"/>
        <v>1491.8799999999999</v>
      </c>
      <c r="H403" s="350">
        <f t="shared" si="23"/>
        <v>0</v>
      </c>
    </row>
    <row r="404" spans="1:8" ht="15.95" hidden="1" customHeight="1" outlineLevel="1" thickBot="1" x14ac:dyDescent="0.25">
      <c r="A404" s="292" t="s">
        <v>1416</v>
      </c>
      <c r="B404" s="300" t="s">
        <v>1028</v>
      </c>
      <c r="C404" s="416">
        <v>34.4</v>
      </c>
      <c r="D404" s="67"/>
      <c r="E404" s="56" t="s">
        <v>59</v>
      </c>
      <c r="F404" s="166">
        <f t="shared" si="21"/>
        <v>1307.2</v>
      </c>
      <c r="G404" s="166">
        <f t="shared" si="22"/>
        <v>1699.3600000000001</v>
      </c>
      <c r="H404" s="350">
        <f t="shared" si="23"/>
        <v>0</v>
      </c>
    </row>
    <row r="405" spans="1:8" ht="15.95" hidden="1" customHeight="1" outlineLevel="1" thickBot="1" x14ac:dyDescent="0.25">
      <c r="A405" s="292" t="s">
        <v>1417</v>
      </c>
      <c r="B405" s="300" t="s">
        <v>1029</v>
      </c>
      <c r="C405" s="416">
        <v>17.3</v>
      </c>
      <c r="D405" s="67"/>
      <c r="E405" s="56" t="s">
        <v>59</v>
      </c>
      <c r="F405" s="166">
        <f t="shared" si="21"/>
        <v>657.4</v>
      </c>
      <c r="G405" s="166">
        <f t="shared" si="22"/>
        <v>854.62</v>
      </c>
      <c r="H405" s="350">
        <f t="shared" si="23"/>
        <v>0</v>
      </c>
    </row>
    <row r="406" spans="1:8" ht="15.95" hidden="1" customHeight="1" outlineLevel="1" thickBot="1" x14ac:dyDescent="0.25">
      <c r="A406" s="292" t="s">
        <v>1418</v>
      </c>
      <c r="B406" s="300" t="s">
        <v>1419</v>
      </c>
      <c r="C406" s="416">
        <v>28.6</v>
      </c>
      <c r="D406" s="67"/>
      <c r="E406" s="56" t="s">
        <v>59</v>
      </c>
      <c r="F406" s="166">
        <f t="shared" si="21"/>
        <v>1086.8</v>
      </c>
      <c r="G406" s="166">
        <f t="shared" si="22"/>
        <v>1412.84</v>
      </c>
      <c r="H406" s="350">
        <f t="shared" si="23"/>
        <v>0</v>
      </c>
    </row>
    <row r="407" spans="1:8" ht="15.95" hidden="1" customHeight="1" outlineLevel="1" thickBot="1" x14ac:dyDescent="0.25">
      <c r="A407" s="292" t="s">
        <v>1420</v>
      </c>
      <c r="B407" s="300" t="s">
        <v>1421</v>
      </c>
      <c r="C407" s="416">
        <v>15</v>
      </c>
      <c r="D407" s="67"/>
      <c r="E407" s="56" t="s">
        <v>59</v>
      </c>
      <c r="F407" s="166">
        <f t="shared" si="21"/>
        <v>570</v>
      </c>
      <c r="G407" s="166">
        <f t="shared" si="22"/>
        <v>741</v>
      </c>
      <c r="H407" s="350">
        <f t="shared" si="23"/>
        <v>0</v>
      </c>
    </row>
    <row r="408" spans="1:8" ht="15.95" hidden="1" customHeight="1" outlineLevel="1" thickBot="1" x14ac:dyDescent="0.25">
      <c r="A408" s="292" t="s">
        <v>1422</v>
      </c>
      <c r="B408" s="300" t="s">
        <v>1423</v>
      </c>
      <c r="C408" s="416">
        <v>11.3</v>
      </c>
      <c r="D408" s="67"/>
      <c r="E408" s="56" t="s">
        <v>59</v>
      </c>
      <c r="F408" s="166">
        <f t="shared" si="21"/>
        <v>429.40000000000003</v>
      </c>
      <c r="G408" s="166">
        <f t="shared" si="22"/>
        <v>558.22</v>
      </c>
      <c r="H408" s="350">
        <f t="shared" si="23"/>
        <v>0</v>
      </c>
    </row>
    <row r="409" spans="1:8" ht="15.95" hidden="1" customHeight="1" outlineLevel="1" thickBot="1" x14ac:dyDescent="0.25">
      <c r="A409" s="292" t="s">
        <v>1424</v>
      </c>
      <c r="B409" s="300" t="s">
        <v>1425</v>
      </c>
      <c r="C409" s="416">
        <v>8</v>
      </c>
      <c r="D409" s="67"/>
      <c r="E409" s="56" t="s">
        <v>59</v>
      </c>
      <c r="F409" s="166">
        <f t="shared" si="21"/>
        <v>304</v>
      </c>
      <c r="G409" s="166">
        <f t="shared" si="22"/>
        <v>395.2</v>
      </c>
      <c r="H409" s="350">
        <f t="shared" si="23"/>
        <v>0</v>
      </c>
    </row>
    <row r="410" spans="1:8" ht="15.95" hidden="1" customHeight="1" outlineLevel="1" thickBot="1" x14ac:dyDescent="0.25">
      <c r="A410" s="292" t="s">
        <v>1426</v>
      </c>
      <c r="B410" s="300" t="s">
        <v>1427</v>
      </c>
      <c r="C410" s="416">
        <v>5.82</v>
      </c>
      <c r="D410" s="67"/>
      <c r="E410" s="56" t="s">
        <v>59</v>
      </c>
      <c r="F410" s="166">
        <f t="shared" si="21"/>
        <v>221.16000000000003</v>
      </c>
      <c r="G410" s="166">
        <f t="shared" si="22"/>
        <v>287.50800000000004</v>
      </c>
      <c r="H410" s="350">
        <f t="shared" si="23"/>
        <v>0</v>
      </c>
    </row>
    <row r="411" spans="1:8" ht="15.95" hidden="1" customHeight="1" outlineLevel="1" thickBot="1" x14ac:dyDescent="0.25">
      <c r="A411" s="292" t="s">
        <v>1428</v>
      </c>
      <c r="B411" s="300" t="s">
        <v>1429</v>
      </c>
      <c r="C411" s="416">
        <v>12</v>
      </c>
      <c r="D411" s="67"/>
      <c r="E411" s="56" t="s">
        <v>59</v>
      </c>
      <c r="F411" s="166">
        <f t="shared" si="21"/>
        <v>456</v>
      </c>
      <c r="G411" s="166">
        <f t="shared" si="22"/>
        <v>592.80000000000007</v>
      </c>
      <c r="H411" s="350">
        <f t="shared" si="23"/>
        <v>0</v>
      </c>
    </row>
    <row r="412" spans="1:8" ht="15.95" hidden="1" customHeight="1" outlineLevel="1" thickBot="1" x14ac:dyDescent="0.25">
      <c r="A412" s="292" t="s">
        <v>1430</v>
      </c>
      <c r="B412" s="303" t="s">
        <v>1431</v>
      </c>
      <c r="C412" s="416">
        <v>35.4</v>
      </c>
      <c r="D412" s="67"/>
      <c r="E412" s="56" t="s">
        <v>59</v>
      </c>
      <c r="F412" s="166">
        <f t="shared" si="21"/>
        <v>1345.2</v>
      </c>
      <c r="G412" s="166">
        <f t="shared" si="22"/>
        <v>1748.7600000000002</v>
      </c>
      <c r="H412" s="350">
        <f t="shared" si="23"/>
        <v>0</v>
      </c>
    </row>
    <row r="413" spans="1:8" ht="15.95" hidden="1" customHeight="1" outlineLevel="1" thickBot="1" x14ac:dyDescent="0.25">
      <c r="A413" s="292" t="s">
        <v>1432</v>
      </c>
      <c r="B413" s="305" t="s">
        <v>1030</v>
      </c>
      <c r="C413" s="416">
        <v>40.700000000000003</v>
      </c>
      <c r="D413" s="67"/>
      <c r="E413" s="56" t="s">
        <v>59</v>
      </c>
      <c r="F413" s="166">
        <f t="shared" si="21"/>
        <v>1546.6000000000001</v>
      </c>
      <c r="G413" s="166">
        <f t="shared" si="22"/>
        <v>2010.5800000000002</v>
      </c>
      <c r="H413" s="350">
        <f t="shared" si="23"/>
        <v>0</v>
      </c>
    </row>
    <row r="414" spans="1:8" ht="15.95" hidden="1" customHeight="1" outlineLevel="1" thickBot="1" x14ac:dyDescent="0.25">
      <c r="A414" s="313" t="s">
        <v>1433</v>
      </c>
      <c r="B414" s="284" t="s">
        <v>1031</v>
      </c>
      <c r="C414" s="388">
        <v>250</v>
      </c>
      <c r="D414" s="67"/>
      <c r="E414" s="56" t="s">
        <v>59</v>
      </c>
      <c r="F414" s="166">
        <f t="shared" si="21"/>
        <v>9500</v>
      </c>
      <c r="G414" s="166">
        <f t="shared" si="22"/>
        <v>12350</v>
      </c>
      <c r="H414" s="350">
        <f t="shared" si="23"/>
        <v>0</v>
      </c>
    </row>
    <row r="415" spans="1:8" ht="15.95" hidden="1" customHeight="1" outlineLevel="1" thickBot="1" x14ac:dyDescent="0.25">
      <c r="A415" s="313" t="s">
        <v>1434</v>
      </c>
      <c r="B415" s="284" t="s">
        <v>1032</v>
      </c>
      <c r="C415" s="388">
        <v>75</v>
      </c>
      <c r="D415" s="67"/>
      <c r="E415" s="56" t="s">
        <v>59</v>
      </c>
      <c r="F415" s="166">
        <f t="shared" si="21"/>
        <v>2850</v>
      </c>
      <c r="G415" s="166">
        <f t="shared" si="22"/>
        <v>3705</v>
      </c>
      <c r="H415" s="350">
        <f t="shared" si="23"/>
        <v>0</v>
      </c>
    </row>
    <row r="416" spans="1:8" ht="15.95" hidden="1" customHeight="1" outlineLevel="1" thickBot="1" x14ac:dyDescent="0.25">
      <c r="A416" s="313" t="s">
        <v>1435</v>
      </c>
      <c r="B416" s="284" t="s">
        <v>1033</v>
      </c>
      <c r="C416" s="388">
        <v>418</v>
      </c>
      <c r="D416" s="67"/>
      <c r="E416" s="56" t="s">
        <v>59</v>
      </c>
      <c r="F416" s="166">
        <f t="shared" si="21"/>
        <v>15884</v>
      </c>
      <c r="G416" s="166">
        <f t="shared" si="22"/>
        <v>20649.2</v>
      </c>
      <c r="H416" s="350">
        <f t="shared" si="23"/>
        <v>0</v>
      </c>
    </row>
    <row r="417" spans="1:8" ht="15.95" hidden="1" customHeight="1" outlineLevel="1" thickBot="1" x14ac:dyDescent="0.25">
      <c r="A417" s="418" t="s">
        <v>1436</v>
      </c>
      <c r="B417" s="303" t="s">
        <v>1034</v>
      </c>
      <c r="C417" s="416">
        <v>38.799999999999997</v>
      </c>
      <c r="D417" s="67"/>
      <c r="E417" s="56" t="s">
        <v>59</v>
      </c>
      <c r="F417" s="166">
        <f t="shared" si="21"/>
        <v>1474.3999999999999</v>
      </c>
      <c r="G417" s="166">
        <f t="shared" si="22"/>
        <v>1916.7199999999998</v>
      </c>
      <c r="H417" s="350">
        <f t="shared" si="23"/>
        <v>0</v>
      </c>
    </row>
    <row r="418" spans="1:8" ht="15.95" hidden="1" customHeight="1" outlineLevel="1" thickBot="1" x14ac:dyDescent="0.25">
      <c r="A418" s="418" t="s">
        <v>1437</v>
      </c>
      <c r="B418" s="300" t="s">
        <v>1035</v>
      </c>
      <c r="C418" s="416">
        <v>53.4</v>
      </c>
      <c r="D418" s="67"/>
      <c r="E418" s="56" t="s">
        <v>59</v>
      </c>
      <c r="F418" s="166">
        <f t="shared" si="21"/>
        <v>2029.2</v>
      </c>
      <c r="G418" s="166">
        <f t="shared" si="22"/>
        <v>2637.96</v>
      </c>
      <c r="H418" s="350">
        <f t="shared" si="23"/>
        <v>0</v>
      </c>
    </row>
    <row r="419" spans="1:8" ht="15.95" hidden="1" customHeight="1" outlineLevel="1" thickBot="1" x14ac:dyDescent="0.25">
      <c r="A419" s="418" t="s">
        <v>1438</v>
      </c>
      <c r="B419" s="300" t="s">
        <v>1036</v>
      </c>
      <c r="C419" s="416">
        <v>41.7</v>
      </c>
      <c r="D419" s="67"/>
      <c r="E419" s="56" t="s">
        <v>59</v>
      </c>
      <c r="F419" s="166">
        <f t="shared" si="21"/>
        <v>1584.6000000000001</v>
      </c>
      <c r="G419" s="166">
        <f t="shared" si="22"/>
        <v>2059.9800000000005</v>
      </c>
      <c r="H419" s="350">
        <f t="shared" si="23"/>
        <v>0</v>
      </c>
    </row>
    <row r="420" spans="1:8" ht="15.95" hidden="1" customHeight="1" outlineLevel="1" thickBot="1" x14ac:dyDescent="0.25">
      <c r="A420" s="418" t="s">
        <v>1439</v>
      </c>
      <c r="B420" s="300" t="s">
        <v>1037</v>
      </c>
      <c r="C420" s="416">
        <v>55.3</v>
      </c>
      <c r="D420" s="67"/>
      <c r="E420" s="56" t="s">
        <v>59</v>
      </c>
      <c r="F420" s="166">
        <f t="shared" si="21"/>
        <v>2101.4</v>
      </c>
      <c r="G420" s="166">
        <f t="shared" si="22"/>
        <v>2731.82</v>
      </c>
      <c r="H420" s="350">
        <f t="shared" si="23"/>
        <v>0</v>
      </c>
    </row>
    <row r="421" spans="1:8" ht="15.95" hidden="1" customHeight="1" outlineLevel="1" x14ac:dyDescent="0.2">
      <c r="A421" s="423"/>
      <c r="B421" s="306" t="s">
        <v>1440</v>
      </c>
      <c r="C421" s="424"/>
      <c r="D421" s="324"/>
      <c r="E421" s="318"/>
      <c r="F421" s="321"/>
      <c r="G421" s="321"/>
      <c r="H421" s="369"/>
    </row>
    <row r="422" spans="1:8" ht="15.95" customHeight="1" collapsed="1" x14ac:dyDescent="0.2">
      <c r="A422" s="379"/>
      <c r="B422" s="279" t="s">
        <v>1441</v>
      </c>
      <c r="C422" s="380"/>
      <c r="D422" s="425"/>
      <c r="E422" s="319"/>
      <c r="F422" s="322"/>
      <c r="G422" s="322"/>
      <c r="H422" s="372"/>
    </row>
    <row r="423" spans="1:8" ht="15.95" hidden="1" customHeight="1" outlineLevel="1" thickBot="1" x14ac:dyDescent="0.25">
      <c r="A423" s="411" t="s">
        <v>1442</v>
      </c>
      <c r="B423" s="299" t="s">
        <v>1038</v>
      </c>
      <c r="C423" s="412">
        <v>17.5</v>
      </c>
      <c r="D423" s="67"/>
      <c r="E423" s="56" t="s">
        <v>59</v>
      </c>
      <c r="F423" s="166">
        <f>C423*$F$1</f>
        <v>665</v>
      </c>
      <c r="G423" s="166">
        <f>F423*($G$1+1)</f>
        <v>864.5</v>
      </c>
      <c r="H423" s="350">
        <f>D423*G423</f>
        <v>0</v>
      </c>
    </row>
    <row r="424" spans="1:8" ht="15.95" hidden="1" customHeight="1" outlineLevel="1" thickBot="1" x14ac:dyDescent="0.25">
      <c r="A424" s="414" t="s">
        <v>1443</v>
      </c>
      <c r="B424" s="300" t="s">
        <v>1039</v>
      </c>
      <c r="C424" s="416">
        <v>20.9</v>
      </c>
      <c r="D424" s="67"/>
      <c r="E424" s="56" t="s">
        <v>59</v>
      </c>
      <c r="F424" s="166">
        <f>C424*$F$1</f>
        <v>794.19999999999993</v>
      </c>
      <c r="G424" s="166">
        <f>F424*($G$1+1)</f>
        <v>1032.46</v>
      </c>
      <c r="H424" s="350">
        <f>D424*G424</f>
        <v>0</v>
      </c>
    </row>
    <row r="425" spans="1:8" ht="15.95" hidden="1" customHeight="1" outlineLevel="1" thickBot="1" x14ac:dyDescent="0.25">
      <c r="A425" s="414" t="s">
        <v>1444</v>
      </c>
      <c r="B425" s="300" t="s">
        <v>1040</v>
      </c>
      <c r="C425" s="416">
        <v>22.3</v>
      </c>
      <c r="D425" s="67"/>
      <c r="E425" s="56" t="s">
        <v>59</v>
      </c>
      <c r="F425" s="166">
        <f>C425*$F$1</f>
        <v>847.4</v>
      </c>
      <c r="G425" s="166">
        <f>F425*($G$1+1)</f>
        <v>1101.6200000000001</v>
      </c>
      <c r="H425" s="350">
        <f>D425*G425</f>
        <v>0</v>
      </c>
    </row>
    <row r="426" spans="1:8" ht="15.95" hidden="1" customHeight="1" outlineLevel="1" thickBot="1" x14ac:dyDescent="0.25">
      <c r="A426" s="414" t="s">
        <v>1445</v>
      </c>
      <c r="B426" s="300" t="s">
        <v>1041</v>
      </c>
      <c r="C426" s="421">
        <v>10</v>
      </c>
      <c r="D426" s="67"/>
      <c r="E426" s="56" t="s">
        <v>59</v>
      </c>
      <c r="F426" s="166">
        <f>C426*$F$1</f>
        <v>380</v>
      </c>
      <c r="G426" s="166">
        <f>F426*($G$1+1)</f>
        <v>494</v>
      </c>
      <c r="H426" s="350">
        <f>D426*G426</f>
        <v>0</v>
      </c>
    </row>
    <row r="427" spans="1:8" ht="15.95" hidden="1" customHeight="1" outlineLevel="1" thickBot="1" x14ac:dyDescent="0.25">
      <c r="A427" s="414" t="s">
        <v>1446</v>
      </c>
      <c r="B427" s="300" t="s">
        <v>1447</v>
      </c>
      <c r="C427" s="416">
        <v>20.399999999999999</v>
      </c>
      <c r="D427" s="67"/>
      <c r="E427" s="56" t="s">
        <v>59</v>
      </c>
      <c r="F427" s="166">
        <f>C427*$F$1</f>
        <v>775.19999999999993</v>
      </c>
      <c r="G427" s="166">
        <f>F427*($G$1+1)</f>
        <v>1007.76</v>
      </c>
      <c r="H427" s="350">
        <f>D427*G427</f>
        <v>0</v>
      </c>
    </row>
    <row r="428" spans="1:8" ht="15.95" customHeight="1" collapsed="1" x14ac:dyDescent="0.2">
      <c r="A428" s="379"/>
      <c r="B428" s="307" t="s">
        <v>1448</v>
      </c>
      <c r="C428" s="380"/>
      <c r="D428" s="324"/>
      <c r="E428" s="318"/>
      <c r="F428" s="321"/>
      <c r="G428" s="321"/>
      <c r="H428" s="369"/>
    </row>
    <row r="429" spans="1:8" ht="15.95" hidden="1" customHeight="1" outlineLevel="1" thickBot="1" x14ac:dyDescent="0.25">
      <c r="A429" s="379"/>
      <c r="B429" s="308"/>
      <c r="C429" s="380"/>
      <c r="D429" s="331"/>
      <c r="E429" s="320"/>
      <c r="F429" s="323"/>
      <c r="G429" s="323"/>
      <c r="H429" s="382"/>
    </row>
    <row r="430" spans="1:8" ht="15.95" hidden="1" customHeight="1" outlineLevel="1" thickBot="1" x14ac:dyDescent="0.25">
      <c r="A430" s="379"/>
      <c r="B430" s="308"/>
      <c r="C430" s="417" t="s">
        <v>1449</v>
      </c>
      <c r="D430" s="78"/>
      <c r="E430" s="319"/>
      <c r="F430" s="322"/>
      <c r="G430" s="322"/>
      <c r="H430" s="372"/>
    </row>
    <row r="431" spans="1:8" ht="15.95" hidden="1" customHeight="1" outlineLevel="1" thickBot="1" x14ac:dyDescent="0.25">
      <c r="A431" s="411" t="s">
        <v>1450</v>
      </c>
      <c r="B431" s="299" t="s">
        <v>1042</v>
      </c>
      <c r="C431" s="412">
        <v>0.26</v>
      </c>
      <c r="D431" s="67"/>
      <c r="E431" s="56" t="s">
        <v>59</v>
      </c>
      <c r="F431" s="166">
        <f t="shared" ref="F431:F466" si="24">C431*$F$1</f>
        <v>9.8800000000000008</v>
      </c>
      <c r="G431" s="166">
        <f t="shared" ref="G431:G466" si="25">F431*($G$1+1)</f>
        <v>12.844000000000001</v>
      </c>
      <c r="H431" s="350">
        <f t="shared" ref="H431:H466" si="26">D431*G431</f>
        <v>0</v>
      </c>
    </row>
    <row r="432" spans="1:8" ht="15.95" hidden="1" customHeight="1" outlineLevel="1" thickBot="1" x14ac:dyDescent="0.25">
      <c r="A432" s="414" t="s">
        <v>1451</v>
      </c>
      <c r="B432" s="300" t="s">
        <v>1452</v>
      </c>
      <c r="C432" s="416">
        <v>2.7</v>
      </c>
      <c r="D432" s="67"/>
      <c r="E432" s="56" t="s">
        <v>59</v>
      </c>
      <c r="F432" s="166">
        <f t="shared" si="24"/>
        <v>102.60000000000001</v>
      </c>
      <c r="G432" s="166">
        <f t="shared" si="25"/>
        <v>133.38000000000002</v>
      </c>
      <c r="H432" s="350">
        <f t="shared" si="26"/>
        <v>0</v>
      </c>
    </row>
    <row r="433" spans="1:8" ht="15.95" hidden="1" customHeight="1" outlineLevel="1" thickBot="1" x14ac:dyDescent="0.25">
      <c r="A433" s="414" t="s">
        <v>1453</v>
      </c>
      <c r="B433" s="300" t="s">
        <v>1454</v>
      </c>
      <c r="C433" s="416">
        <v>5.2</v>
      </c>
      <c r="D433" s="67"/>
      <c r="E433" s="56" t="s">
        <v>59</v>
      </c>
      <c r="F433" s="166">
        <f t="shared" si="24"/>
        <v>197.6</v>
      </c>
      <c r="G433" s="166">
        <f t="shared" si="25"/>
        <v>256.88</v>
      </c>
      <c r="H433" s="350">
        <f t="shared" si="26"/>
        <v>0</v>
      </c>
    </row>
    <row r="434" spans="1:8" ht="15.95" hidden="1" customHeight="1" outlineLevel="1" thickBot="1" x14ac:dyDescent="0.25">
      <c r="A434" s="414" t="s">
        <v>1455</v>
      </c>
      <c r="B434" s="300" t="s">
        <v>1043</v>
      </c>
      <c r="C434" s="416">
        <v>8</v>
      </c>
      <c r="D434" s="67"/>
      <c r="E434" s="56" t="s">
        <v>59</v>
      </c>
      <c r="F434" s="166">
        <f t="shared" si="24"/>
        <v>304</v>
      </c>
      <c r="G434" s="166">
        <f t="shared" si="25"/>
        <v>395.2</v>
      </c>
      <c r="H434" s="350">
        <f t="shared" si="26"/>
        <v>0</v>
      </c>
    </row>
    <row r="435" spans="1:8" ht="15.95" hidden="1" customHeight="1" outlineLevel="1" thickBot="1" x14ac:dyDescent="0.25">
      <c r="A435" s="414" t="s">
        <v>1456</v>
      </c>
      <c r="B435" s="300" t="s">
        <v>1044</v>
      </c>
      <c r="C435" s="416">
        <v>8.1</v>
      </c>
      <c r="D435" s="67"/>
      <c r="E435" s="56" t="s">
        <v>59</v>
      </c>
      <c r="F435" s="166">
        <f t="shared" si="24"/>
        <v>307.8</v>
      </c>
      <c r="G435" s="166">
        <f t="shared" si="25"/>
        <v>400.14000000000004</v>
      </c>
      <c r="H435" s="350">
        <f t="shared" si="26"/>
        <v>0</v>
      </c>
    </row>
    <row r="436" spans="1:8" ht="15.95" hidden="1" customHeight="1" outlineLevel="1" thickBot="1" x14ac:dyDescent="0.25">
      <c r="A436" s="414" t="s">
        <v>1457</v>
      </c>
      <c r="B436" s="300" t="s">
        <v>1045</v>
      </c>
      <c r="C436" s="416">
        <v>4</v>
      </c>
      <c r="D436" s="67"/>
      <c r="E436" s="56" t="s">
        <v>59</v>
      </c>
      <c r="F436" s="166">
        <f t="shared" si="24"/>
        <v>152</v>
      </c>
      <c r="G436" s="166">
        <f t="shared" si="25"/>
        <v>197.6</v>
      </c>
      <c r="H436" s="350">
        <f t="shared" si="26"/>
        <v>0</v>
      </c>
    </row>
    <row r="437" spans="1:8" ht="15.95" hidden="1" customHeight="1" outlineLevel="1" thickBot="1" x14ac:dyDescent="0.25">
      <c r="A437" s="414" t="s">
        <v>1458</v>
      </c>
      <c r="B437" s="300" t="s">
        <v>1046</v>
      </c>
      <c r="C437" s="416" t="s">
        <v>1415</v>
      </c>
      <c r="D437" s="67"/>
      <c r="E437" s="56"/>
      <c r="F437" s="166"/>
      <c r="G437" s="166"/>
      <c r="H437" s="350"/>
    </row>
    <row r="438" spans="1:8" ht="15.95" hidden="1" customHeight="1" outlineLevel="1" thickBot="1" x14ac:dyDescent="0.25">
      <c r="A438" s="414" t="s">
        <v>1459</v>
      </c>
      <c r="B438" s="300" t="s">
        <v>1047</v>
      </c>
      <c r="C438" s="416">
        <v>7.3</v>
      </c>
      <c r="D438" s="67"/>
      <c r="E438" s="56" t="s">
        <v>59</v>
      </c>
      <c r="F438" s="166">
        <f t="shared" si="24"/>
        <v>277.39999999999998</v>
      </c>
      <c r="G438" s="166">
        <f t="shared" si="25"/>
        <v>360.62</v>
      </c>
      <c r="H438" s="350">
        <f t="shared" si="26"/>
        <v>0</v>
      </c>
    </row>
    <row r="439" spans="1:8" ht="15.95" hidden="1" customHeight="1" outlineLevel="1" thickBot="1" x14ac:dyDescent="0.25">
      <c r="A439" s="414" t="s">
        <v>1460</v>
      </c>
      <c r="B439" s="300" t="s">
        <v>1048</v>
      </c>
      <c r="C439" s="416" t="s">
        <v>1415</v>
      </c>
      <c r="D439" s="67"/>
      <c r="E439" s="56"/>
      <c r="F439" s="166"/>
      <c r="G439" s="166"/>
      <c r="H439" s="350"/>
    </row>
    <row r="440" spans="1:8" ht="15.95" hidden="1" customHeight="1" outlineLevel="1" thickBot="1" x14ac:dyDescent="0.25">
      <c r="A440" s="414" t="s">
        <v>1461</v>
      </c>
      <c r="B440" s="300" t="s">
        <v>1049</v>
      </c>
      <c r="C440" s="416">
        <v>112</v>
      </c>
      <c r="D440" s="67"/>
      <c r="E440" s="56" t="s">
        <v>59</v>
      </c>
      <c r="F440" s="166">
        <f t="shared" si="24"/>
        <v>4256</v>
      </c>
      <c r="G440" s="166">
        <f t="shared" si="25"/>
        <v>5532.8</v>
      </c>
      <c r="H440" s="350">
        <f t="shared" si="26"/>
        <v>0</v>
      </c>
    </row>
    <row r="441" spans="1:8" ht="15.95" hidden="1" customHeight="1" outlineLevel="1" thickBot="1" x14ac:dyDescent="0.25">
      <c r="A441" s="414" t="s">
        <v>1462</v>
      </c>
      <c r="B441" s="300" t="s">
        <v>1050</v>
      </c>
      <c r="C441" s="416">
        <v>43</v>
      </c>
      <c r="D441" s="67"/>
      <c r="E441" s="56" t="s">
        <v>59</v>
      </c>
      <c r="F441" s="166">
        <f t="shared" si="24"/>
        <v>1634</v>
      </c>
      <c r="G441" s="166">
        <f t="shared" si="25"/>
        <v>2124.2000000000003</v>
      </c>
      <c r="H441" s="350">
        <f t="shared" si="26"/>
        <v>0</v>
      </c>
    </row>
    <row r="442" spans="1:8" ht="15.95" hidden="1" customHeight="1" outlineLevel="1" thickBot="1" x14ac:dyDescent="0.25">
      <c r="A442" s="414" t="s">
        <v>1463</v>
      </c>
      <c r="B442" s="300" t="s">
        <v>1051</v>
      </c>
      <c r="C442" s="416">
        <v>25.8</v>
      </c>
      <c r="D442" s="67"/>
      <c r="E442" s="56" t="s">
        <v>59</v>
      </c>
      <c r="F442" s="166">
        <f t="shared" si="24"/>
        <v>980.4</v>
      </c>
      <c r="G442" s="166">
        <f t="shared" si="25"/>
        <v>1274.52</v>
      </c>
      <c r="H442" s="350">
        <f t="shared" si="26"/>
        <v>0</v>
      </c>
    </row>
    <row r="443" spans="1:8" ht="15.95" hidden="1" customHeight="1" outlineLevel="1" thickBot="1" x14ac:dyDescent="0.25">
      <c r="A443" s="414" t="s">
        <v>1464</v>
      </c>
      <c r="B443" s="300" t="s">
        <v>1052</v>
      </c>
      <c r="C443" s="416">
        <v>19.7</v>
      </c>
      <c r="D443" s="67"/>
      <c r="E443" s="56" t="s">
        <v>59</v>
      </c>
      <c r="F443" s="166">
        <f t="shared" si="24"/>
        <v>748.6</v>
      </c>
      <c r="G443" s="166">
        <f t="shared" si="25"/>
        <v>973.18000000000006</v>
      </c>
      <c r="H443" s="350">
        <f t="shared" si="26"/>
        <v>0</v>
      </c>
    </row>
    <row r="444" spans="1:8" ht="15.95" hidden="1" customHeight="1" outlineLevel="1" thickBot="1" x14ac:dyDescent="0.25">
      <c r="A444" s="414" t="s">
        <v>1465</v>
      </c>
      <c r="B444" s="300" t="s">
        <v>1053</v>
      </c>
      <c r="C444" s="416">
        <v>48.8</v>
      </c>
      <c r="D444" s="67"/>
      <c r="E444" s="56" t="s">
        <v>59</v>
      </c>
      <c r="F444" s="166">
        <f t="shared" si="24"/>
        <v>1854.3999999999999</v>
      </c>
      <c r="G444" s="166">
        <f t="shared" si="25"/>
        <v>2410.7199999999998</v>
      </c>
      <c r="H444" s="350">
        <f t="shared" si="26"/>
        <v>0</v>
      </c>
    </row>
    <row r="445" spans="1:8" ht="15.95" hidden="1" customHeight="1" outlineLevel="1" thickBot="1" x14ac:dyDescent="0.25">
      <c r="A445" s="414" t="s">
        <v>1466</v>
      </c>
      <c r="B445" s="300" t="s">
        <v>1054</v>
      </c>
      <c r="C445" s="416">
        <v>38.299999999999997</v>
      </c>
      <c r="D445" s="67"/>
      <c r="E445" s="56" t="s">
        <v>59</v>
      </c>
      <c r="F445" s="166">
        <f t="shared" si="24"/>
        <v>1455.3999999999999</v>
      </c>
      <c r="G445" s="166">
        <f t="shared" si="25"/>
        <v>1892.02</v>
      </c>
      <c r="H445" s="350">
        <f t="shared" si="26"/>
        <v>0</v>
      </c>
    </row>
    <row r="446" spans="1:8" ht="15.95" hidden="1" customHeight="1" outlineLevel="1" thickBot="1" x14ac:dyDescent="0.25">
      <c r="A446" s="414" t="s">
        <v>1467</v>
      </c>
      <c r="B446" s="300" t="s">
        <v>1055</v>
      </c>
      <c r="C446" s="416">
        <v>32.799999999999997</v>
      </c>
      <c r="D446" s="67"/>
      <c r="E446" s="56" t="s">
        <v>59</v>
      </c>
      <c r="F446" s="166">
        <f t="shared" si="24"/>
        <v>1246.3999999999999</v>
      </c>
      <c r="G446" s="166">
        <f t="shared" si="25"/>
        <v>1620.32</v>
      </c>
      <c r="H446" s="350">
        <f t="shared" si="26"/>
        <v>0</v>
      </c>
    </row>
    <row r="447" spans="1:8" ht="15.95" hidden="1" customHeight="1" outlineLevel="1" thickBot="1" x14ac:dyDescent="0.25">
      <c r="A447" s="414" t="s">
        <v>1468</v>
      </c>
      <c r="B447" s="300" t="s">
        <v>1056</v>
      </c>
      <c r="C447" s="416">
        <v>29.7</v>
      </c>
      <c r="D447" s="67"/>
      <c r="E447" s="56" t="s">
        <v>59</v>
      </c>
      <c r="F447" s="166">
        <f t="shared" si="24"/>
        <v>1128.5999999999999</v>
      </c>
      <c r="G447" s="166">
        <f t="shared" si="25"/>
        <v>1467.1799999999998</v>
      </c>
      <c r="H447" s="350">
        <f t="shared" si="26"/>
        <v>0</v>
      </c>
    </row>
    <row r="448" spans="1:8" ht="15.95" hidden="1" customHeight="1" outlineLevel="1" thickBot="1" x14ac:dyDescent="0.25">
      <c r="A448" s="414" t="s">
        <v>1469</v>
      </c>
      <c r="B448" s="300" t="s">
        <v>1057</v>
      </c>
      <c r="C448" s="416">
        <v>25.1</v>
      </c>
      <c r="D448" s="67"/>
      <c r="E448" s="56" t="s">
        <v>59</v>
      </c>
      <c r="F448" s="166">
        <f t="shared" si="24"/>
        <v>953.80000000000007</v>
      </c>
      <c r="G448" s="166">
        <f t="shared" si="25"/>
        <v>1239.94</v>
      </c>
      <c r="H448" s="350">
        <f t="shared" si="26"/>
        <v>0</v>
      </c>
    </row>
    <row r="449" spans="1:8" ht="15.95" hidden="1" customHeight="1" outlineLevel="1" thickBot="1" x14ac:dyDescent="0.25">
      <c r="A449" s="414" t="s">
        <v>1470</v>
      </c>
      <c r="B449" s="300" t="s">
        <v>1058</v>
      </c>
      <c r="C449" s="416">
        <v>100</v>
      </c>
      <c r="D449" s="67"/>
      <c r="E449" s="56" t="s">
        <v>59</v>
      </c>
      <c r="F449" s="166">
        <f t="shared" si="24"/>
        <v>3800</v>
      </c>
      <c r="G449" s="166">
        <f t="shared" si="25"/>
        <v>4940</v>
      </c>
      <c r="H449" s="350">
        <f t="shared" si="26"/>
        <v>0</v>
      </c>
    </row>
    <row r="450" spans="1:8" ht="15.95" hidden="1" customHeight="1" outlineLevel="1" thickBot="1" x14ac:dyDescent="0.25">
      <c r="A450" s="426" t="s">
        <v>1471</v>
      </c>
      <c r="B450" s="300" t="s">
        <v>1059</v>
      </c>
      <c r="C450" s="416">
        <v>105</v>
      </c>
      <c r="D450" s="67"/>
      <c r="E450" s="56" t="s">
        <v>59</v>
      </c>
      <c r="F450" s="166">
        <f t="shared" si="24"/>
        <v>3990</v>
      </c>
      <c r="G450" s="166">
        <f t="shared" si="25"/>
        <v>5187</v>
      </c>
      <c r="H450" s="350">
        <f t="shared" si="26"/>
        <v>0</v>
      </c>
    </row>
    <row r="451" spans="1:8" ht="15.95" hidden="1" customHeight="1" outlineLevel="1" thickBot="1" x14ac:dyDescent="0.25">
      <c r="A451" s="414" t="s">
        <v>1472</v>
      </c>
      <c r="B451" s="300" t="s">
        <v>1060</v>
      </c>
      <c r="C451" s="416">
        <v>22.2</v>
      </c>
      <c r="D451" s="67"/>
      <c r="E451" s="56" t="s">
        <v>59</v>
      </c>
      <c r="F451" s="166">
        <f t="shared" si="24"/>
        <v>843.6</v>
      </c>
      <c r="G451" s="166">
        <f t="shared" si="25"/>
        <v>1096.68</v>
      </c>
      <c r="H451" s="350">
        <f t="shared" si="26"/>
        <v>0</v>
      </c>
    </row>
    <row r="452" spans="1:8" ht="15.95" hidden="1" customHeight="1" outlineLevel="1" thickBot="1" x14ac:dyDescent="0.25">
      <c r="A452" s="414" t="s">
        <v>1473</v>
      </c>
      <c r="B452" s="300" t="s">
        <v>1061</v>
      </c>
      <c r="C452" s="416">
        <v>17.899999999999999</v>
      </c>
      <c r="D452" s="67"/>
      <c r="E452" s="56" t="s">
        <v>59</v>
      </c>
      <c r="F452" s="166">
        <f t="shared" si="24"/>
        <v>680.19999999999993</v>
      </c>
      <c r="G452" s="166">
        <f t="shared" si="25"/>
        <v>884.26</v>
      </c>
      <c r="H452" s="350">
        <f t="shared" si="26"/>
        <v>0</v>
      </c>
    </row>
    <row r="453" spans="1:8" ht="15.95" hidden="1" customHeight="1" outlineLevel="1" thickBot="1" x14ac:dyDescent="0.25">
      <c r="A453" s="414" t="s">
        <v>1474</v>
      </c>
      <c r="B453" s="300" t="s">
        <v>1062</v>
      </c>
      <c r="C453" s="416">
        <v>39.5</v>
      </c>
      <c r="D453" s="67"/>
      <c r="E453" s="56" t="s">
        <v>59</v>
      </c>
      <c r="F453" s="166">
        <f t="shared" si="24"/>
        <v>1501</v>
      </c>
      <c r="G453" s="166">
        <f t="shared" si="25"/>
        <v>1951.3</v>
      </c>
      <c r="H453" s="350">
        <f t="shared" si="26"/>
        <v>0</v>
      </c>
    </row>
    <row r="454" spans="1:8" ht="15.95" hidden="1" customHeight="1" outlineLevel="1" thickBot="1" x14ac:dyDescent="0.25">
      <c r="A454" s="414" t="s">
        <v>1475</v>
      </c>
      <c r="B454" s="303" t="s">
        <v>1063</v>
      </c>
      <c r="C454" s="416">
        <v>15.7</v>
      </c>
      <c r="D454" s="67"/>
      <c r="E454" s="56" t="s">
        <v>59</v>
      </c>
      <c r="F454" s="166">
        <f t="shared" si="24"/>
        <v>596.6</v>
      </c>
      <c r="G454" s="166">
        <f t="shared" si="25"/>
        <v>775.58</v>
      </c>
      <c r="H454" s="350">
        <f t="shared" si="26"/>
        <v>0</v>
      </c>
    </row>
    <row r="455" spans="1:8" ht="15.95" hidden="1" customHeight="1" outlineLevel="1" thickBot="1" x14ac:dyDescent="0.25">
      <c r="A455" s="414" t="s">
        <v>1476</v>
      </c>
      <c r="B455" s="300" t="s">
        <v>1477</v>
      </c>
      <c r="C455" s="416">
        <v>0.7</v>
      </c>
      <c r="D455" s="67"/>
      <c r="E455" s="56" t="s">
        <v>59</v>
      </c>
      <c r="F455" s="166">
        <f t="shared" si="24"/>
        <v>26.599999999999998</v>
      </c>
      <c r="G455" s="166">
        <f t="shared" si="25"/>
        <v>34.58</v>
      </c>
      <c r="H455" s="350">
        <f t="shared" si="26"/>
        <v>0</v>
      </c>
    </row>
    <row r="456" spans="1:8" ht="15.95" hidden="1" customHeight="1" outlineLevel="1" thickBot="1" x14ac:dyDescent="0.25">
      <c r="A456" s="414" t="s">
        <v>1478</v>
      </c>
      <c r="B456" s="300" t="s">
        <v>1479</v>
      </c>
      <c r="C456" s="416">
        <v>1.8</v>
      </c>
      <c r="D456" s="67"/>
      <c r="E456" s="56" t="s">
        <v>59</v>
      </c>
      <c r="F456" s="166">
        <f t="shared" si="24"/>
        <v>68.400000000000006</v>
      </c>
      <c r="G456" s="166">
        <f t="shared" si="25"/>
        <v>88.920000000000016</v>
      </c>
      <c r="H456" s="350">
        <f t="shared" si="26"/>
        <v>0</v>
      </c>
    </row>
    <row r="457" spans="1:8" ht="15.95" hidden="1" customHeight="1" outlineLevel="1" thickBot="1" x14ac:dyDescent="0.25">
      <c r="A457" s="414" t="s">
        <v>1480</v>
      </c>
      <c r="B457" s="300" t="s">
        <v>1064</v>
      </c>
      <c r="C457" s="416">
        <v>90</v>
      </c>
      <c r="D457" s="67"/>
      <c r="E457" s="56" t="s">
        <v>59</v>
      </c>
      <c r="F457" s="166">
        <f t="shared" si="24"/>
        <v>3420</v>
      </c>
      <c r="G457" s="166">
        <f t="shared" si="25"/>
        <v>4446</v>
      </c>
      <c r="H457" s="350">
        <f t="shared" si="26"/>
        <v>0</v>
      </c>
    </row>
    <row r="458" spans="1:8" ht="15.95" hidden="1" customHeight="1" outlineLevel="1" thickBot="1" x14ac:dyDescent="0.25">
      <c r="A458" s="414" t="s">
        <v>1481</v>
      </c>
      <c r="B458" s="300" t="s">
        <v>1065</v>
      </c>
      <c r="C458" s="416">
        <v>85.8</v>
      </c>
      <c r="D458" s="67"/>
      <c r="E458" s="56" t="s">
        <v>59</v>
      </c>
      <c r="F458" s="166">
        <f t="shared" si="24"/>
        <v>3260.4</v>
      </c>
      <c r="G458" s="166">
        <f t="shared" si="25"/>
        <v>4238.5200000000004</v>
      </c>
      <c r="H458" s="350">
        <f t="shared" si="26"/>
        <v>0</v>
      </c>
    </row>
    <row r="459" spans="1:8" ht="15.95" hidden="1" customHeight="1" outlineLevel="1" thickBot="1" x14ac:dyDescent="0.25">
      <c r="A459" s="414" t="s">
        <v>1482</v>
      </c>
      <c r="B459" s="300" t="s">
        <v>1066</v>
      </c>
      <c r="C459" s="416">
        <v>57.6</v>
      </c>
      <c r="D459" s="67"/>
      <c r="E459" s="56" t="s">
        <v>59</v>
      </c>
      <c r="F459" s="166">
        <f t="shared" si="24"/>
        <v>2188.8000000000002</v>
      </c>
      <c r="G459" s="166">
        <f t="shared" si="25"/>
        <v>2845.4400000000005</v>
      </c>
      <c r="H459" s="350">
        <f t="shared" si="26"/>
        <v>0</v>
      </c>
    </row>
    <row r="460" spans="1:8" ht="15.95" hidden="1" customHeight="1" outlineLevel="1" thickBot="1" x14ac:dyDescent="0.25">
      <c r="A460" s="414" t="s">
        <v>1483</v>
      </c>
      <c r="B460" s="300" t="s">
        <v>1067</v>
      </c>
      <c r="C460" s="416">
        <v>14</v>
      </c>
      <c r="D460" s="67"/>
      <c r="E460" s="56" t="s">
        <v>59</v>
      </c>
      <c r="F460" s="166">
        <f t="shared" si="24"/>
        <v>532</v>
      </c>
      <c r="G460" s="166">
        <f t="shared" si="25"/>
        <v>691.6</v>
      </c>
      <c r="H460" s="350">
        <f t="shared" si="26"/>
        <v>0</v>
      </c>
    </row>
    <row r="461" spans="1:8" ht="15.95" hidden="1" customHeight="1" outlineLevel="1" thickBot="1" x14ac:dyDescent="0.25">
      <c r="A461" s="414" t="s">
        <v>1484</v>
      </c>
      <c r="B461" s="300" t="s">
        <v>1068</v>
      </c>
      <c r="C461" s="416">
        <v>28.3</v>
      </c>
      <c r="D461" s="67"/>
      <c r="E461" s="56" t="s">
        <v>59</v>
      </c>
      <c r="F461" s="166">
        <f t="shared" si="24"/>
        <v>1075.4000000000001</v>
      </c>
      <c r="G461" s="166">
        <f t="shared" si="25"/>
        <v>1398.0200000000002</v>
      </c>
      <c r="H461" s="350">
        <f t="shared" si="26"/>
        <v>0</v>
      </c>
    </row>
    <row r="462" spans="1:8" ht="15.95" hidden="1" customHeight="1" outlineLevel="1" thickBot="1" x14ac:dyDescent="0.25">
      <c r="A462" s="414" t="s">
        <v>1485</v>
      </c>
      <c r="B462" s="300" t="s">
        <v>1069</v>
      </c>
      <c r="C462" s="416">
        <v>12.4</v>
      </c>
      <c r="D462" s="67"/>
      <c r="E462" s="56" t="s">
        <v>59</v>
      </c>
      <c r="F462" s="166">
        <f t="shared" si="24"/>
        <v>471.2</v>
      </c>
      <c r="G462" s="166">
        <f t="shared" si="25"/>
        <v>612.56000000000006</v>
      </c>
      <c r="H462" s="350">
        <f t="shared" si="26"/>
        <v>0</v>
      </c>
    </row>
    <row r="463" spans="1:8" ht="15.95" hidden="1" customHeight="1" outlineLevel="1" thickBot="1" x14ac:dyDescent="0.25">
      <c r="A463" s="414" t="s">
        <v>1486</v>
      </c>
      <c r="B463" s="303" t="s">
        <v>1070</v>
      </c>
      <c r="C463" s="416">
        <v>61</v>
      </c>
      <c r="D463" s="67"/>
      <c r="E463" s="56" t="s">
        <v>59</v>
      </c>
      <c r="F463" s="166">
        <f t="shared" si="24"/>
        <v>2318</v>
      </c>
      <c r="G463" s="166">
        <f t="shared" si="25"/>
        <v>3013.4</v>
      </c>
      <c r="H463" s="350">
        <f t="shared" si="26"/>
        <v>0</v>
      </c>
    </row>
    <row r="464" spans="1:8" ht="15.95" hidden="1" customHeight="1" outlineLevel="1" thickBot="1" x14ac:dyDescent="0.25">
      <c r="A464" s="414" t="s">
        <v>1487</v>
      </c>
      <c r="B464" s="300" t="s">
        <v>1071</v>
      </c>
      <c r="C464" s="416">
        <v>90</v>
      </c>
      <c r="D464" s="67"/>
      <c r="E464" s="56" t="s">
        <v>59</v>
      </c>
      <c r="F464" s="166">
        <f t="shared" si="24"/>
        <v>3420</v>
      </c>
      <c r="G464" s="166">
        <f t="shared" si="25"/>
        <v>4446</v>
      </c>
      <c r="H464" s="350">
        <f t="shared" si="26"/>
        <v>0</v>
      </c>
    </row>
    <row r="465" spans="1:8" ht="15.95" hidden="1" customHeight="1" outlineLevel="1" thickBot="1" x14ac:dyDescent="0.25">
      <c r="A465" s="414" t="s">
        <v>1488</v>
      </c>
      <c r="B465" s="300" t="s">
        <v>1072</v>
      </c>
      <c r="C465" s="416">
        <v>133.6</v>
      </c>
      <c r="D465" s="67"/>
      <c r="E465" s="56" t="s">
        <v>59</v>
      </c>
      <c r="F465" s="166">
        <f t="shared" si="24"/>
        <v>5076.8</v>
      </c>
      <c r="G465" s="166">
        <f t="shared" si="25"/>
        <v>6599.84</v>
      </c>
      <c r="H465" s="350">
        <f t="shared" si="26"/>
        <v>0</v>
      </c>
    </row>
    <row r="466" spans="1:8" ht="15.95" hidden="1" customHeight="1" outlineLevel="1" thickBot="1" x14ac:dyDescent="0.25">
      <c r="A466" s="414" t="s">
        <v>1489</v>
      </c>
      <c r="B466" s="300" t="s">
        <v>1073</v>
      </c>
      <c r="C466" s="416">
        <v>36.200000000000003</v>
      </c>
      <c r="D466" s="67"/>
      <c r="E466" s="56" t="s">
        <v>59</v>
      </c>
      <c r="F466" s="166">
        <f t="shared" si="24"/>
        <v>1375.6000000000001</v>
      </c>
      <c r="G466" s="166">
        <f t="shared" si="25"/>
        <v>1788.2800000000002</v>
      </c>
      <c r="H466" s="350">
        <f t="shared" si="26"/>
        <v>0</v>
      </c>
    </row>
    <row r="467" spans="1:8" ht="15.95" customHeight="1" collapsed="1" x14ac:dyDescent="0.2">
      <c r="A467" s="379"/>
      <c r="B467" s="279" t="s">
        <v>1490</v>
      </c>
      <c r="C467" s="380"/>
      <c r="D467" s="324"/>
      <c r="E467" s="318"/>
      <c r="F467" s="321"/>
      <c r="G467" s="321"/>
      <c r="H467" s="369"/>
    </row>
    <row r="468" spans="1:8" ht="15.95" hidden="1" customHeight="1" outlineLevel="1" x14ac:dyDescent="0.2">
      <c r="A468" s="379"/>
      <c r="C468" s="417" t="s">
        <v>1491</v>
      </c>
      <c r="D468" s="98"/>
      <c r="E468" s="320"/>
      <c r="F468" s="323"/>
      <c r="G468" s="323"/>
      <c r="H468" s="382"/>
    </row>
    <row r="469" spans="1:8" ht="15.95" hidden="1" customHeight="1" outlineLevel="1" thickBot="1" x14ac:dyDescent="0.25">
      <c r="A469" s="379"/>
      <c r="C469" s="427">
        <v>-19</v>
      </c>
      <c r="D469" s="428"/>
      <c r="E469" s="319"/>
      <c r="F469" s="322"/>
      <c r="G469" s="322"/>
      <c r="H469" s="372"/>
    </row>
    <row r="470" spans="1:8" ht="15.95" hidden="1" customHeight="1" outlineLevel="1" thickBot="1" x14ac:dyDescent="0.25">
      <c r="A470" s="408" t="s">
        <v>1493</v>
      </c>
      <c r="B470" s="309" t="s">
        <v>1074</v>
      </c>
      <c r="C470" s="392">
        <v>16.100000000000001</v>
      </c>
      <c r="D470" s="67"/>
      <c r="E470" s="56" t="s">
        <v>59</v>
      </c>
      <c r="F470" s="166">
        <f t="shared" ref="F470:F482" si="27">C470*$F$1</f>
        <v>611.80000000000007</v>
      </c>
      <c r="G470" s="166">
        <f t="shared" ref="G470:G482" si="28">F470*($G$1+1)</f>
        <v>795.34000000000015</v>
      </c>
      <c r="H470" s="350">
        <f t="shared" ref="H470:H482" si="29">D470*G470</f>
        <v>0</v>
      </c>
    </row>
    <row r="471" spans="1:8" ht="15.95" hidden="1" customHeight="1" outlineLevel="1" thickBot="1" x14ac:dyDescent="0.25">
      <c r="A471" s="409" t="s">
        <v>1494</v>
      </c>
      <c r="B471" s="305" t="s">
        <v>1075</v>
      </c>
      <c r="C471" s="429">
        <v>20.8</v>
      </c>
      <c r="D471" s="67"/>
      <c r="E471" s="56" t="s">
        <v>59</v>
      </c>
      <c r="F471" s="166">
        <f t="shared" si="27"/>
        <v>790.4</v>
      </c>
      <c r="G471" s="166">
        <f t="shared" si="28"/>
        <v>1027.52</v>
      </c>
      <c r="H471" s="350">
        <f t="shared" si="29"/>
        <v>0</v>
      </c>
    </row>
    <row r="472" spans="1:8" ht="15.95" hidden="1" customHeight="1" outlineLevel="1" thickBot="1" x14ac:dyDescent="0.25">
      <c r="A472" s="409" t="s">
        <v>1495</v>
      </c>
      <c r="B472" s="305" t="s">
        <v>1076</v>
      </c>
      <c r="C472" s="388">
        <v>24.4</v>
      </c>
      <c r="D472" s="67"/>
      <c r="E472" s="56" t="s">
        <v>59</v>
      </c>
      <c r="F472" s="166">
        <f t="shared" si="27"/>
        <v>927.19999999999993</v>
      </c>
      <c r="G472" s="166">
        <f t="shared" si="28"/>
        <v>1205.3599999999999</v>
      </c>
      <c r="H472" s="350">
        <f t="shared" si="29"/>
        <v>0</v>
      </c>
    </row>
    <row r="473" spans="1:8" ht="15.95" hidden="1" customHeight="1" outlineLevel="1" thickBot="1" x14ac:dyDescent="0.25">
      <c r="A473" s="409" t="s">
        <v>1496</v>
      </c>
      <c r="B473" s="284" t="s">
        <v>1077</v>
      </c>
      <c r="C473" s="388">
        <v>29.1</v>
      </c>
      <c r="D473" s="67"/>
      <c r="E473" s="56" t="s">
        <v>59</v>
      </c>
      <c r="F473" s="166">
        <f t="shared" si="27"/>
        <v>1105.8</v>
      </c>
      <c r="G473" s="166">
        <f t="shared" si="28"/>
        <v>1437.54</v>
      </c>
      <c r="H473" s="350">
        <f t="shared" si="29"/>
        <v>0</v>
      </c>
    </row>
    <row r="474" spans="1:8" ht="15.95" hidden="1" customHeight="1" outlineLevel="1" thickBot="1" x14ac:dyDescent="0.25">
      <c r="A474" s="409" t="s">
        <v>1497</v>
      </c>
      <c r="B474" s="284" t="s">
        <v>1498</v>
      </c>
      <c r="C474" s="388">
        <v>76.3</v>
      </c>
      <c r="D474" s="67"/>
      <c r="E474" s="56" t="s">
        <v>59</v>
      </c>
      <c r="F474" s="166">
        <f t="shared" si="27"/>
        <v>2899.4</v>
      </c>
      <c r="G474" s="166">
        <f t="shared" si="28"/>
        <v>3769.2200000000003</v>
      </c>
      <c r="H474" s="350">
        <f t="shared" si="29"/>
        <v>0</v>
      </c>
    </row>
    <row r="475" spans="1:8" ht="15.95" hidden="1" customHeight="1" outlineLevel="1" thickBot="1" x14ac:dyDescent="0.25">
      <c r="A475" s="409" t="s">
        <v>1499</v>
      </c>
      <c r="B475" s="284" t="s">
        <v>1500</v>
      </c>
      <c r="C475" s="388">
        <v>53</v>
      </c>
      <c r="D475" s="67"/>
      <c r="E475" s="56" t="s">
        <v>59</v>
      </c>
      <c r="F475" s="166">
        <f t="shared" si="27"/>
        <v>2014</v>
      </c>
      <c r="G475" s="166">
        <f t="shared" si="28"/>
        <v>2618.2000000000003</v>
      </c>
      <c r="H475" s="350">
        <f t="shared" si="29"/>
        <v>0</v>
      </c>
    </row>
    <row r="476" spans="1:8" ht="15.95" hidden="1" customHeight="1" outlineLevel="1" thickBot="1" x14ac:dyDescent="0.25">
      <c r="A476" s="409" t="s">
        <v>1501</v>
      </c>
      <c r="B476" s="284" t="s">
        <v>1502</v>
      </c>
      <c r="C476" s="388">
        <v>36</v>
      </c>
      <c r="D476" s="67"/>
      <c r="E476" s="56" t="s">
        <v>59</v>
      </c>
      <c r="F476" s="166">
        <f t="shared" si="27"/>
        <v>1368</v>
      </c>
      <c r="G476" s="166">
        <f t="shared" si="28"/>
        <v>1778.4</v>
      </c>
      <c r="H476" s="350">
        <f t="shared" si="29"/>
        <v>0</v>
      </c>
    </row>
    <row r="477" spans="1:8" ht="15.95" hidden="1" customHeight="1" outlineLevel="1" thickBot="1" x14ac:dyDescent="0.25">
      <c r="A477" s="409" t="s">
        <v>1503</v>
      </c>
      <c r="B477" s="284" t="s">
        <v>1504</v>
      </c>
      <c r="C477" s="388">
        <v>48.2</v>
      </c>
      <c r="D477" s="67"/>
      <c r="E477" s="56" t="s">
        <v>59</v>
      </c>
      <c r="F477" s="166">
        <f t="shared" si="27"/>
        <v>1831.6000000000001</v>
      </c>
      <c r="G477" s="166">
        <f t="shared" si="28"/>
        <v>2381.0800000000004</v>
      </c>
      <c r="H477" s="350">
        <f t="shared" si="29"/>
        <v>0</v>
      </c>
    </row>
    <row r="478" spans="1:8" ht="15.95" hidden="1" customHeight="1" outlineLevel="1" thickBot="1" x14ac:dyDescent="0.25">
      <c r="A478" s="409" t="s">
        <v>1505</v>
      </c>
      <c r="B478" s="284" t="s">
        <v>1506</v>
      </c>
      <c r="C478" s="388">
        <v>42</v>
      </c>
      <c r="D478" s="67"/>
      <c r="E478" s="56" t="s">
        <v>59</v>
      </c>
      <c r="F478" s="166">
        <f t="shared" si="27"/>
        <v>1596</v>
      </c>
      <c r="G478" s="166">
        <f t="shared" si="28"/>
        <v>2074.8000000000002</v>
      </c>
      <c r="H478" s="350">
        <f t="shared" si="29"/>
        <v>0</v>
      </c>
    </row>
    <row r="479" spans="1:8" ht="15.95" hidden="1" customHeight="1" outlineLevel="1" thickBot="1" x14ac:dyDescent="0.25">
      <c r="A479" s="409" t="s">
        <v>1507</v>
      </c>
      <c r="B479" s="284" t="s">
        <v>1508</v>
      </c>
      <c r="C479" s="388">
        <v>9</v>
      </c>
      <c r="D479" s="67"/>
      <c r="E479" s="56" t="s">
        <v>59</v>
      </c>
      <c r="F479" s="166">
        <f t="shared" si="27"/>
        <v>342</v>
      </c>
      <c r="G479" s="166">
        <f t="shared" si="28"/>
        <v>444.6</v>
      </c>
      <c r="H479" s="350">
        <f t="shared" si="29"/>
        <v>0</v>
      </c>
    </row>
    <row r="480" spans="1:8" ht="15.95" hidden="1" customHeight="1" outlineLevel="1" thickBot="1" x14ac:dyDescent="0.25">
      <c r="A480" s="409" t="s">
        <v>1509</v>
      </c>
      <c r="B480" s="284" t="s">
        <v>1510</v>
      </c>
      <c r="C480" s="388">
        <v>10.6</v>
      </c>
      <c r="D480" s="67"/>
      <c r="E480" s="56" t="s">
        <v>59</v>
      </c>
      <c r="F480" s="166">
        <f t="shared" si="27"/>
        <v>402.8</v>
      </c>
      <c r="G480" s="166">
        <f t="shared" si="28"/>
        <v>523.64</v>
      </c>
      <c r="H480" s="350">
        <f t="shared" si="29"/>
        <v>0</v>
      </c>
    </row>
    <row r="481" spans="1:8" ht="15.95" hidden="1" customHeight="1" outlineLevel="1" thickBot="1" x14ac:dyDescent="0.25">
      <c r="A481" s="409" t="s">
        <v>1511</v>
      </c>
      <c r="B481" s="284" t="s">
        <v>1512</v>
      </c>
      <c r="C481" s="388">
        <v>18.7</v>
      </c>
      <c r="D481" s="67"/>
      <c r="E481" s="56" t="s">
        <v>59</v>
      </c>
      <c r="F481" s="166">
        <f t="shared" si="27"/>
        <v>710.6</v>
      </c>
      <c r="G481" s="166">
        <f t="shared" si="28"/>
        <v>923.78000000000009</v>
      </c>
      <c r="H481" s="350">
        <f t="shared" si="29"/>
        <v>0</v>
      </c>
    </row>
    <row r="482" spans="1:8" ht="15.95" hidden="1" customHeight="1" outlineLevel="1" thickBot="1" x14ac:dyDescent="0.25">
      <c r="A482" s="409" t="s">
        <v>1513</v>
      </c>
      <c r="B482" s="284" t="s">
        <v>1514</v>
      </c>
      <c r="C482" s="429">
        <v>31.5</v>
      </c>
      <c r="D482" s="67"/>
      <c r="E482" s="56" t="s">
        <v>59</v>
      </c>
      <c r="F482" s="166">
        <f t="shared" si="27"/>
        <v>1197</v>
      </c>
      <c r="G482" s="166">
        <f t="shared" si="28"/>
        <v>1556.1000000000001</v>
      </c>
      <c r="H482" s="350">
        <f t="shared" si="29"/>
        <v>0</v>
      </c>
    </row>
    <row r="483" spans="1:8" ht="15.95" hidden="1" customHeight="1" outlineLevel="1" thickBot="1" x14ac:dyDescent="0.25">
      <c r="A483" s="409" t="s">
        <v>1515</v>
      </c>
      <c r="B483" s="284" t="s">
        <v>1516</v>
      </c>
      <c r="C483" s="388" t="s">
        <v>1415</v>
      </c>
      <c r="D483" s="38"/>
      <c r="E483" s="40"/>
      <c r="F483" s="166"/>
      <c r="G483" s="166"/>
      <c r="H483" s="350"/>
    </row>
    <row r="484" spans="1:8" ht="15.95" hidden="1" customHeight="1" outlineLevel="1" thickBot="1" x14ac:dyDescent="0.25">
      <c r="A484" s="409" t="s">
        <v>1517</v>
      </c>
      <c r="B484" s="284" t="s">
        <v>1518</v>
      </c>
      <c r="C484" s="388">
        <v>36.9</v>
      </c>
      <c r="D484" s="67"/>
      <c r="E484" s="56" t="s">
        <v>59</v>
      </c>
      <c r="F484" s="166">
        <f t="shared" ref="F484:F494" si="30">C484*$F$1</f>
        <v>1402.2</v>
      </c>
      <c r="G484" s="166">
        <f t="shared" ref="G484:G494" si="31">F484*($G$1+1)</f>
        <v>1822.8600000000001</v>
      </c>
      <c r="H484" s="350">
        <f t="shared" ref="H484:H494" si="32">D484*G484</f>
        <v>0</v>
      </c>
    </row>
    <row r="485" spans="1:8" ht="15.95" hidden="1" customHeight="1" outlineLevel="1" thickBot="1" x14ac:dyDescent="0.25">
      <c r="A485" s="409" t="s">
        <v>1519</v>
      </c>
      <c r="B485" s="284" t="s">
        <v>1520</v>
      </c>
      <c r="C485" s="388">
        <v>22.4</v>
      </c>
      <c r="D485" s="67"/>
      <c r="E485" s="56" t="s">
        <v>59</v>
      </c>
      <c r="F485" s="166">
        <f t="shared" si="30"/>
        <v>851.19999999999993</v>
      </c>
      <c r="G485" s="166">
        <f t="shared" si="31"/>
        <v>1106.56</v>
      </c>
      <c r="H485" s="350">
        <f t="shared" si="32"/>
        <v>0</v>
      </c>
    </row>
    <row r="486" spans="1:8" ht="15.95" hidden="1" customHeight="1" outlineLevel="1" thickBot="1" x14ac:dyDescent="0.25">
      <c r="A486" s="409" t="s">
        <v>1521</v>
      </c>
      <c r="B486" s="310" t="s">
        <v>1078</v>
      </c>
      <c r="C486" s="388">
        <v>51.2</v>
      </c>
      <c r="D486" s="67"/>
      <c r="E486" s="56" t="s">
        <v>59</v>
      </c>
      <c r="F486" s="166">
        <f t="shared" si="30"/>
        <v>1945.6000000000001</v>
      </c>
      <c r="G486" s="166">
        <f t="shared" si="31"/>
        <v>2529.2800000000002</v>
      </c>
      <c r="H486" s="350">
        <f t="shared" si="32"/>
        <v>0</v>
      </c>
    </row>
    <row r="487" spans="1:8" ht="15.95" hidden="1" customHeight="1" outlineLevel="1" thickBot="1" x14ac:dyDescent="0.25">
      <c r="A487" s="409" t="s">
        <v>1522</v>
      </c>
      <c r="B487" s="310" t="s">
        <v>1079</v>
      </c>
      <c r="C487" s="388">
        <v>37.299999999999997</v>
      </c>
      <c r="D487" s="67"/>
      <c r="E487" s="56" t="s">
        <v>59</v>
      </c>
      <c r="F487" s="166">
        <f t="shared" si="30"/>
        <v>1417.3999999999999</v>
      </c>
      <c r="G487" s="166">
        <f t="shared" si="31"/>
        <v>1842.62</v>
      </c>
      <c r="H487" s="350">
        <f t="shared" si="32"/>
        <v>0</v>
      </c>
    </row>
    <row r="488" spans="1:8" ht="15.95" hidden="1" customHeight="1" outlineLevel="1" thickBot="1" x14ac:dyDescent="0.25">
      <c r="A488" s="409" t="s">
        <v>1523</v>
      </c>
      <c r="B488" s="310" t="s">
        <v>1080</v>
      </c>
      <c r="C488" s="388">
        <v>50.5</v>
      </c>
      <c r="D488" s="67"/>
      <c r="E488" s="56" t="s">
        <v>59</v>
      </c>
      <c r="F488" s="166">
        <f t="shared" si="30"/>
        <v>1919</v>
      </c>
      <c r="G488" s="166">
        <f t="shared" si="31"/>
        <v>2494.7000000000003</v>
      </c>
      <c r="H488" s="350">
        <f t="shared" si="32"/>
        <v>0</v>
      </c>
    </row>
    <row r="489" spans="1:8" ht="15.95" hidden="1" customHeight="1" outlineLevel="1" thickBot="1" x14ac:dyDescent="0.25">
      <c r="A489" s="409" t="s">
        <v>1524</v>
      </c>
      <c r="B489" s="310" t="s">
        <v>1081</v>
      </c>
      <c r="C489" s="388">
        <v>24.8</v>
      </c>
      <c r="D489" s="67"/>
      <c r="E489" s="56" t="s">
        <v>59</v>
      </c>
      <c r="F489" s="166">
        <f t="shared" si="30"/>
        <v>942.4</v>
      </c>
      <c r="G489" s="166">
        <f t="shared" si="31"/>
        <v>1225.1200000000001</v>
      </c>
      <c r="H489" s="350">
        <f t="shared" si="32"/>
        <v>0</v>
      </c>
    </row>
    <row r="490" spans="1:8" ht="15.95" hidden="1" customHeight="1" outlineLevel="1" thickBot="1" x14ac:dyDescent="0.25">
      <c r="A490" s="409" t="s">
        <v>1525</v>
      </c>
      <c r="B490" s="310" t="s">
        <v>1082</v>
      </c>
      <c r="C490" s="388">
        <v>29.3</v>
      </c>
      <c r="D490" s="67"/>
      <c r="E490" s="56" t="s">
        <v>59</v>
      </c>
      <c r="F490" s="166">
        <f t="shared" si="30"/>
        <v>1113.4000000000001</v>
      </c>
      <c r="G490" s="166">
        <f t="shared" si="31"/>
        <v>1447.42</v>
      </c>
      <c r="H490" s="350">
        <f t="shared" si="32"/>
        <v>0</v>
      </c>
    </row>
    <row r="491" spans="1:8" ht="15.95" hidden="1" customHeight="1" outlineLevel="1" thickBot="1" x14ac:dyDescent="0.25">
      <c r="A491" s="409" t="s">
        <v>1526</v>
      </c>
      <c r="B491" s="310" t="s">
        <v>1083</v>
      </c>
      <c r="C491" s="388">
        <v>64.5</v>
      </c>
      <c r="D491" s="67"/>
      <c r="E491" s="56" t="s">
        <v>59</v>
      </c>
      <c r="F491" s="166">
        <f t="shared" si="30"/>
        <v>2451</v>
      </c>
      <c r="G491" s="166">
        <f t="shared" si="31"/>
        <v>3186.3</v>
      </c>
      <c r="H491" s="350">
        <f t="shared" si="32"/>
        <v>0</v>
      </c>
    </row>
    <row r="492" spans="1:8" ht="15.95" hidden="1" customHeight="1" outlineLevel="1" thickBot="1" x14ac:dyDescent="0.25">
      <c r="A492" s="282" t="s">
        <v>1527</v>
      </c>
      <c r="B492" s="310" t="s">
        <v>1084</v>
      </c>
      <c r="C492" s="388">
        <v>47.4</v>
      </c>
      <c r="D492" s="67"/>
      <c r="E492" s="56" t="s">
        <v>59</v>
      </c>
      <c r="F492" s="166">
        <f t="shared" si="30"/>
        <v>1801.2</v>
      </c>
      <c r="G492" s="166">
        <f t="shared" si="31"/>
        <v>2341.56</v>
      </c>
      <c r="H492" s="350">
        <f t="shared" si="32"/>
        <v>0</v>
      </c>
    </row>
    <row r="493" spans="1:8" ht="15.95" hidden="1" customHeight="1" outlineLevel="1" thickBot="1" x14ac:dyDescent="0.25">
      <c r="A493" s="282" t="s">
        <v>1528</v>
      </c>
      <c r="B493" s="310" t="s">
        <v>1085</v>
      </c>
      <c r="C493" s="388">
        <v>38</v>
      </c>
      <c r="D493" s="67"/>
      <c r="E493" s="56" t="s">
        <v>59</v>
      </c>
      <c r="F493" s="166">
        <f t="shared" si="30"/>
        <v>1444</v>
      </c>
      <c r="G493" s="166">
        <f t="shared" si="31"/>
        <v>1877.2</v>
      </c>
      <c r="H493" s="350">
        <f t="shared" si="32"/>
        <v>0</v>
      </c>
    </row>
    <row r="494" spans="1:8" ht="15.95" hidden="1" customHeight="1" outlineLevel="1" thickBot="1" x14ac:dyDescent="0.25">
      <c r="A494" s="282" t="s">
        <v>1529</v>
      </c>
      <c r="B494" s="284" t="s">
        <v>1530</v>
      </c>
      <c r="C494" s="388">
        <v>8.9</v>
      </c>
      <c r="D494" s="67"/>
      <c r="E494" s="56" t="s">
        <v>59</v>
      </c>
      <c r="F494" s="166">
        <f t="shared" si="30"/>
        <v>338.2</v>
      </c>
      <c r="G494" s="166">
        <f t="shared" si="31"/>
        <v>439.66</v>
      </c>
      <c r="H494" s="350">
        <f t="shared" si="32"/>
        <v>0</v>
      </c>
    </row>
    <row r="495" spans="1:8" s="432" customFormat="1" ht="15.95" customHeight="1" collapsed="1" x14ac:dyDescent="0.2">
      <c r="A495" s="430"/>
      <c r="B495" s="279" t="s">
        <v>1531</v>
      </c>
      <c r="C495" s="431"/>
      <c r="D495" s="79"/>
      <c r="E495" s="318"/>
      <c r="F495" s="321"/>
      <c r="G495" s="321"/>
      <c r="H495" s="369"/>
    </row>
    <row r="496" spans="1:8" ht="15.95" hidden="1" customHeight="1" outlineLevel="1" x14ac:dyDescent="0.2">
      <c r="A496" s="379"/>
      <c r="C496" s="417" t="s">
        <v>1532</v>
      </c>
      <c r="D496" s="433"/>
      <c r="E496" s="320"/>
      <c r="F496" s="323"/>
      <c r="G496" s="323"/>
      <c r="H496" s="382"/>
    </row>
    <row r="497" spans="1:8" ht="15.95" hidden="1" customHeight="1" outlineLevel="1" thickBot="1" x14ac:dyDescent="0.25">
      <c r="A497" s="379"/>
      <c r="C497" s="419" t="s">
        <v>1492</v>
      </c>
      <c r="D497" s="78"/>
      <c r="E497" s="319"/>
      <c r="F497" s="322"/>
      <c r="G497" s="322"/>
      <c r="H497" s="372"/>
    </row>
    <row r="498" spans="1:8" ht="15.95" hidden="1" customHeight="1" outlineLevel="1" thickBot="1" x14ac:dyDescent="0.25">
      <c r="A498" s="411" t="s">
        <v>1533</v>
      </c>
      <c r="B498" s="299" t="s">
        <v>1086</v>
      </c>
      <c r="C498" s="412">
        <v>165</v>
      </c>
      <c r="D498" s="67"/>
      <c r="E498" s="56" t="s">
        <v>59</v>
      </c>
      <c r="F498" s="166">
        <f t="shared" ref="F498:F514" si="33">C498*$F$1</f>
        <v>6270</v>
      </c>
      <c r="G498" s="166">
        <f t="shared" ref="G498:G514" si="34">F498*($G$1+1)</f>
        <v>8151</v>
      </c>
      <c r="H498" s="350">
        <f t="shared" ref="H498:H514" si="35">D498*G498</f>
        <v>0</v>
      </c>
    </row>
    <row r="499" spans="1:8" ht="15.95" hidden="1" customHeight="1" outlineLevel="1" thickBot="1" x14ac:dyDescent="0.25">
      <c r="A499" s="414" t="s">
        <v>1534</v>
      </c>
      <c r="B499" s="300" t="s">
        <v>1087</v>
      </c>
      <c r="C499" s="416">
        <v>209</v>
      </c>
      <c r="D499" s="67"/>
      <c r="E499" s="56" t="s">
        <v>59</v>
      </c>
      <c r="F499" s="166">
        <f t="shared" si="33"/>
        <v>7942</v>
      </c>
      <c r="G499" s="166">
        <f t="shared" si="34"/>
        <v>10324.6</v>
      </c>
      <c r="H499" s="350">
        <f t="shared" si="35"/>
        <v>0</v>
      </c>
    </row>
    <row r="500" spans="1:8" ht="15.95" hidden="1" customHeight="1" outlineLevel="1" thickBot="1" x14ac:dyDescent="0.25">
      <c r="A500" s="414" t="s">
        <v>1535</v>
      </c>
      <c r="B500" s="300" t="s">
        <v>1088</v>
      </c>
      <c r="C500" s="416">
        <v>218</v>
      </c>
      <c r="D500" s="67"/>
      <c r="E500" s="56" t="s">
        <v>59</v>
      </c>
      <c r="F500" s="166">
        <f t="shared" si="33"/>
        <v>8284</v>
      </c>
      <c r="G500" s="166">
        <f t="shared" si="34"/>
        <v>10769.2</v>
      </c>
      <c r="H500" s="350">
        <f t="shared" si="35"/>
        <v>0</v>
      </c>
    </row>
    <row r="501" spans="1:8" ht="15.95" hidden="1" customHeight="1" outlineLevel="1" thickBot="1" x14ac:dyDescent="0.25">
      <c r="A501" s="414" t="s">
        <v>1536</v>
      </c>
      <c r="B501" s="300" t="s">
        <v>1089</v>
      </c>
      <c r="C501" s="416">
        <v>266</v>
      </c>
      <c r="D501" s="67"/>
      <c r="E501" s="56" t="s">
        <v>59</v>
      </c>
      <c r="F501" s="166">
        <f t="shared" si="33"/>
        <v>10108</v>
      </c>
      <c r="G501" s="166">
        <f t="shared" si="34"/>
        <v>13140.4</v>
      </c>
      <c r="H501" s="350">
        <f t="shared" si="35"/>
        <v>0</v>
      </c>
    </row>
    <row r="502" spans="1:8" ht="15.95" hidden="1" customHeight="1" outlineLevel="1" thickBot="1" x14ac:dyDescent="0.25">
      <c r="A502" s="409" t="s">
        <v>1537</v>
      </c>
      <c r="B502" s="284" t="s">
        <v>1090</v>
      </c>
      <c r="C502" s="388">
        <v>60.5</v>
      </c>
      <c r="D502" s="67"/>
      <c r="E502" s="56" t="s">
        <v>59</v>
      </c>
      <c r="F502" s="166">
        <f t="shared" si="33"/>
        <v>2299</v>
      </c>
      <c r="G502" s="166">
        <f t="shared" si="34"/>
        <v>2988.7000000000003</v>
      </c>
      <c r="H502" s="350">
        <f t="shared" si="35"/>
        <v>0</v>
      </c>
    </row>
    <row r="503" spans="1:8" ht="15.95" hidden="1" customHeight="1" outlineLevel="1" thickBot="1" x14ac:dyDescent="0.25">
      <c r="A503" s="414" t="s">
        <v>1538</v>
      </c>
      <c r="B503" s="300" t="s">
        <v>1091</v>
      </c>
      <c r="C503" s="416">
        <v>44</v>
      </c>
      <c r="D503" s="67"/>
      <c r="E503" s="56" t="s">
        <v>59</v>
      </c>
      <c r="F503" s="166">
        <f t="shared" si="33"/>
        <v>1672</v>
      </c>
      <c r="G503" s="166">
        <f t="shared" si="34"/>
        <v>2173.6</v>
      </c>
      <c r="H503" s="350">
        <f t="shared" si="35"/>
        <v>0</v>
      </c>
    </row>
    <row r="504" spans="1:8" ht="15.95" hidden="1" customHeight="1" outlineLevel="1" thickBot="1" x14ac:dyDescent="0.25">
      <c r="A504" s="414" t="s">
        <v>1539</v>
      </c>
      <c r="B504" s="300" t="s">
        <v>1092</v>
      </c>
      <c r="C504" s="416">
        <v>19.5</v>
      </c>
      <c r="D504" s="67"/>
      <c r="E504" s="56" t="s">
        <v>59</v>
      </c>
      <c r="F504" s="166">
        <f t="shared" si="33"/>
        <v>741</v>
      </c>
      <c r="G504" s="166">
        <f t="shared" si="34"/>
        <v>963.30000000000007</v>
      </c>
      <c r="H504" s="350">
        <f t="shared" si="35"/>
        <v>0</v>
      </c>
    </row>
    <row r="505" spans="1:8" ht="15.95" hidden="1" customHeight="1" outlineLevel="1" thickBot="1" x14ac:dyDescent="0.25">
      <c r="A505" s="414" t="s">
        <v>1540</v>
      </c>
      <c r="B505" s="300" t="s">
        <v>1026</v>
      </c>
      <c r="C505" s="416">
        <v>64.2</v>
      </c>
      <c r="D505" s="67"/>
      <c r="E505" s="56" t="s">
        <v>59</v>
      </c>
      <c r="F505" s="166">
        <f t="shared" si="33"/>
        <v>2439.6</v>
      </c>
      <c r="G505" s="166">
        <f t="shared" si="34"/>
        <v>3171.48</v>
      </c>
      <c r="H505" s="350">
        <f t="shared" si="35"/>
        <v>0</v>
      </c>
    </row>
    <row r="506" spans="1:8" ht="15.95" hidden="1" customHeight="1" outlineLevel="1" thickBot="1" x14ac:dyDescent="0.25">
      <c r="A506" s="414" t="s">
        <v>1541</v>
      </c>
      <c r="B506" s="300" t="s">
        <v>1093</v>
      </c>
      <c r="C506" s="416">
        <v>25.1</v>
      </c>
      <c r="D506" s="67"/>
      <c r="E506" s="56" t="s">
        <v>59</v>
      </c>
      <c r="F506" s="166">
        <f t="shared" si="33"/>
        <v>953.80000000000007</v>
      </c>
      <c r="G506" s="166">
        <f t="shared" si="34"/>
        <v>1239.94</v>
      </c>
      <c r="H506" s="350">
        <f t="shared" si="35"/>
        <v>0</v>
      </c>
    </row>
    <row r="507" spans="1:8" ht="15.95" hidden="1" customHeight="1" outlineLevel="1" thickBot="1" x14ac:dyDescent="0.25">
      <c r="A507" s="414" t="s">
        <v>1542</v>
      </c>
      <c r="B507" s="300" t="s">
        <v>1094</v>
      </c>
      <c r="C507" s="416">
        <v>17.7</v>
      </c>
      <c r="D507" s="67"/>
      <c r="E507" s="56" t="s">
        <v>59</v>
      </c>
      <c r="F507" s="166">
        <f t="shared" si="33"/>
        <v>672.6</v>
      </c>
      <c r="G507" s="166">
        <f t="shared" si="34"/>
        <v>874.38000000000011</v>
      </c>
      <c r="H507" s="350">
        <f t="shared" si="35"/>
        <v>0</v>
      </c>
    </row>
    <row r="508" spans="1:8" ht="15.95" hidden="1" customHeight="1" outlineLevel="1" thickBot="1" x14ac:dyDescent="0.25">
      <c r="A508" s="414" t="s">
        <v>1543</v>
      </c>
      <c r="B508" s="300" t="s">
        <v>1095</v>
      </c>
      <c r="C508" s="416">
        <v>23.3</v>
      </c>
      <c r="D508" s="67"/>
      <c r="E508" s="56" t="s">
        <v>59</v>
      </c>
      <c r="F508" s="166">
        <f t="shared" si="33"/>
        <v>885.4</v>
      </c>
      <c r="G508" s="166">
        <f t="shared" si="34"/>
        <v>1151.02</v>
      </c>
      <c r="H508" s="350">
        <f t="shared" si="35"/>
        <v>0</v>
      </c>
    </row>
    <row r="509" spans="1:8" ht="15.95" hidden="1" customHeight="1" outlineLevel="1" thickBot="1" x14ac:dyDescent="0.25">
      <c r="A509" s="414" t="s">
        <v>1544</v>
      </c>
      <c r="B509" s="300" t="s">
        <v>1096</v>
      </c>
      <c r="C509" s="416">
        <v>96.9</v>
      </c>
      <c r="D509" s="67"/>
      <c r="E509" s="56" t="s">
        <v>59</v>
      </c>
      <c r="F509" s="166">
        <f t="shared" si="33"/>
        <v>3682.2000000000003</v>
      </c>
      <c r="G509" s="166">
        <f t="shared" si="34"/>
        <v>4786.8600000000006</v>
      </c>
      <c r="H509" s="350">
        <f t="shared" si="35"/>
        <v>0</v>
      </c>
    </row>
    <row r="510" spans="1:8" ht="15.95" hidden="1" customHeight="1" outlineLevel="1" thickBot="1" x14ac:dyDescent="0.25">
      <c r="A510" s="414" t="s">
        <v>1545</v>
      </c>
      <c r="B510" s="300" t="s">
        <v>1097</v>
      </c>
      <c r="C510" s="416">
        <v>19.5</v>
      </c>
      <c r="D510" s="67"/>
      <c r="E510" s="56" t="s">
        <v>59</v>
      </c>
      <c r="F510" s="166">
        <f t="shared" si="33"/>
        <v>741</v>
      </c>
      <c r="G510" s="166">
        <f t="shared" si="34"/>
        <v>963.30000000000007</v>
      </c>
      <c r="H510" s="350">
        <f t="shared" si="35"/>
        <v>0</v>
      </c>
    </row>
    <row r="511" spans="1:8" ht="15.95" hidden="1" customHeight="1" outlineLevel="1" thickBot="1" x14ac:dyDescent="0.25">
      <c r="A511" s="414" t="s">
        <v>1546</v>
      </c>
      <c r="B511" s="300" t="s">
        <v>1098</v>
      </c>
      <c r="C511" s="416">
        <v>27</v>
      </c>
      <c r="D511" s="67"/>
      <c r="E511" s="56" t="s">
        <v>59</v>
      </c>
      <c r="F511" s="166">
        <f t="shared" si="33"/>
        <v>1026</v>
      </c>
      <c r="G511" s="166">
        <f t="shared" si="34"/>
        <v>1333.8</v>
      </c>
      <c r="H511" s="350">
        <f t="shared" si="35"/>
        <v>0</v>
      </c>
    </row>
    <row r="512" spans="1:8" ht="15.95" hidden="1" customHeight="1" outlineLevel="1" thickBot="1" x14ac:dyDescent="0.25">
      <c r="A512" s="414" t="s">
        <v>1547</v>
      </c>
      <c r="B512" s="300" t="s">
        <v>1099</v>
      </c>
      <c r="C512" s="416">
        <v>27</v>
      </c>
      <c r="D512" s="67"/>
      <c r="E512" s="56" t="s">
        <v>59</v>
      </c>
      <c r="F512" s="166">
        <f t="shared" si="33"/>
        <v>1026</v>
      </c>
      <c r="G512" s="166">
        <f t="shared" si="34"/>
        <v>1333.8</v>
      </c>
      <c r="H512" s="350">
        <f t="shared" si="35"/>
        <v>0</v>
      </c>
    </row>
    <row r="513" spans="1:8" ht="15.95" hidden="1" customHeight="1" outlineLevel="1" thickBot="1" x14ac:dyDescent="0.25">
      <c r="A513" s="414" t="s">
        <v>1548</v>
      </c>
      <c r="B513" s="300" t="s">
        <v>1100</v>
      </c>
      <c r="C513" s="416">
        <v>30.7</v>
      </c>
      <c r="D513" s="67"/>
      <c r="E513" s="56" t="s">
        <v>59</v>
      </c>
      <c r="F513" s="166">
        <f t="shared" si="33"/>
        <v>1166.5999999999999</v>
      </c>
      <c r="G513" s="166">
        <f t="shared" si="34"/>
        <v>1516.58</v>
      </c>
      <c r="H513" s="350">
        <f t="shared" si="35"/>
        <v>0</v>
      </c>
    </row>
    <row r="514" spans="1:8" ht="15.95" hidden="1" customHeight="1" outlineLevel="1" thickBot="1" x14ac:dyDescent="0.25">
      <c r="A514" s="414" t="s">
        <v>1549</v>
      </c>
      <c r="B514" s="300" t="s">
        <v>1138</v>
      </c>
      <c r="C514" s="416">
        <v>22</v>
      </c>
      <c r="D514" s="67"/>
      <c r="E514" s="56" t="s">
        <v>59</v>
      </c>
      <c r="F514" s="166">
        <f t="shared" si="33"/>
        <v>836</v>
      </c>
      <c r="G514" s="166">
        <f t="shared" si="34"/>
        <v>1086.8</v>
      </c>
      <c r="H514" s="350">
        <f t="shared" si="35"/>
        <v>0</v>
      </c>
    </row>
    <row r="515" spans="1:8" s="432" customFormat="1" ht="15.95" customHeight="1" collapsed="1" x14ac:dyDescent="0.2">
      <c r="A515" s="430"/>
      <c r="B515" s="279" t="s">
        <v>1550</v>
      </c>
      <c r="C515" s="431"/>
      <c r="D515" s="434"/>
      <c r="E515" s="317"/>
      <c r="F515" s="262"/>
      <c r="G515" s="262"/>
      <c r="H515" s="351"/>
    </row>
    <row r="516" spans="1:8" ht="15.95" hidden="1" customHeight="1" outlineLevel="1" thickBot="1" x14ac:dyDescent="0.25">
      <c r="A516" s="411" t="s">
        <v>1551</v>
      </c>
      <c r="B516" s="299" t="s">
        <v>1139</v>
      </c>
      <c r="C516" s="412">
        <v>75</v>
      </c>
      <c r="D516" s="67"/>
      <c r="E516" s="56" t="s">
        <v>59</v>
      </c>
      <c r="F516" s="166">
        <f>C516*$F$1</f>
        <v>2850</v>
      </c>
      <c r="G516" s="166">
        <f>F516*($G$1+1)</f>
        <v>3705</v>
      </c>
      <c r="H516" s="350">
        <f>D516*G516</f>
        <v>0</v>
      </c>
    </row>
    <row r="517" spans="1:8" ht="15.95" hidden="1" customHeight="1" outlineLevel="1" x14ac:dyDescent="0.2">
      <c r="A517" s="865"/>
      <c r="B517" s="311" t="s">
        <v>1140</v>
      </c>
      <c r="C517" s="867">
        <v>38</v>
      </c>
      <c r="D517" s="67"/>
      <c r="E517" s="56" t="s">
        <v>59</v>
      </c>
      <c r="F517" s="166">
        <f>C517*$F$1</f>
        <v>1444</v>
      </c>
      <c r="G517" s="166">
        <f>F517*($G$1+1)</f>
        <v>1877.2</v>
      </c>
      <c r="H517" s="350">
        <f>D517*G517</f>
        <v>0</v>
      </c>
    </row>
    <row r="518" spans="1:8" ht="15.95" hidden="1" customHeight="1" outlineLevel="1" thickBot="1" x14ac:dyDescent="0.25">
      <c r="A518" s="866"/>
      <c r="B518" s="312" t="s">
        <v>1552</v>
      </c>
      <c r="C518" s="868"/>
      <c r="D518" s="434"/>
      <c r="E518" s="317"/>
      <c r="F518" s="262"/>
      <c r="G518" s="262"/>
      <c r="H518" s="351"/>
    </row>
    <row r="519" spans="1:8" ht="15.95" hidden="1" customHeight="1" outlineLevel="1" x14ac:dyDescent="0.2">
      <c r="A519" s="865"/>
      <c r="B519" s="311" t="s">
        <v>1141</v>
      </c>
      <c r="C519" s="867">
        <v>43</v>
      </c>
      <c r="D519" s="67"/>
      <c r="E519" s="56" t="s">
        <v>59</v>
      </c>
      <c r="F519" s="166">
        <f>C519*$F$1</f>
        <v>1634</v>
      </c>
      <c r="G519" s="166">
        <f>F519*($G$1+1)</f>
        <v>2124.2000000000003</v>
      </c>
      <c r="H519" s="350">
        <f>D519*G519</f>
        <v>0</v>
      </c>
    </row>
    <row r="520" spans="1:8" ht="15.95" hidden="1" customHeight="1" outlineLevel="1" thickBot="1" x14ac:dyDescent="0.25">
      <c r="A520" s="866"/>
      <c r="B520" s="312" t="s">
        <v>1553</v>
      </c>
      <c r="C520" s="868"/>
      <c r="D520" s="434"/>
      <c r="E520" s="317"/>
      <c r="F520" s="262"/>
      <c r="G520" s="262"/>
      <c r="H520" s="351"/>
    </row>
    <row r="521" spans="1:8" ht="15.95" hidden="1" customHeight="1" outlineLevel="1" x14ac:dyDescent="0.2">
      <c r="A521" s="865"/>
      <c r="B521" s="311" t="s">
        <v>1142</v>
      </c>
      <c r="C521" s="867">
        <v>66</v>
      </c>
      <c r="D521" s="67"/>
      <c r="E521" s="56" t="s">
        <v>59</v>
      </c>
      <c r="F521" s="166">
        <f>C521*$F$1</f>
        <v>2508</v>
      </c>
      <c r="G521" s="166">
        <f>F521*($G$1+1)</f>
        <v>3260.4</v>
      </c>
      <c r="H521" s="350">
        <f>D521*G521</f>
        <v>0</v>
      </c>
    </row>
    <row r="522" spans="1:8" ht="15.95" hidden="1" customHeight="1" outlineLevel="1" thickBot="1" x14ac:dyDescent="0.25">
      <c r="A522" s="866"/>
      <c r="B522" s="312" t="s">
        <v>1554</v>
      </c>
      <c r="C522" s="868"/>
      <c r="D522" s="434"/>
      <c r="E522" s="317"/>
      <c r="F522" s="262"/>
      <c r="G522" s="262"/>
      <c r="H522" s="351"/>
    </row>
    <row r="523" spans="1:8" ht="15.95" hidden="1" customHeight="1" outlineLevel="1" x14ac:dyDescent="0.2">
      <c r="A523" s="887"/>
      <c r="B523" s="311" t="s">
        <v>1143</v>
      </c>
      <c r="C523" s="867">
        <v>81</v>
      </c>
      <c r="D523" s="67"/>
      <c r="E523" s="56" t="s">
        <v>59</v>
      </c>
      <c r="F523" s="166">
        <f>C523*$F$1</f>
        <v>3078</v>
      </c>
      <c r="G523" s="166">
        <f>F523*($G$1+1)</f>
        <v>4001.4</v>
      </c>
      <c r="H523" s="350">
        <f>D523*G523</f>
        <v>0</v>
      </c>
    </row>
    <row r="524" spans="1:8" ht="15.95" hidden="1" customHeight="1" outlineLevel="1" thickBot="1" x14ac:dyDescent="0.25">
      <c r="A524" s="888"/>
      <c r="B524" s="312" t="s">
        <v>1555</v>
      </c>
      <c r="C524" s="868"/>
      <c r="D524" s="434"/>
      <c r="E524" s="317"/>
      <c r="F524" s="262"/>
      <c r="G524" s="262"/>
      <c r="H524" s="351"/>
    </row>
    <row r="525" spans="1:8" ht="15.95" hidden="1" customHeight="1" outlineLevel="1" x14ac:dyDescent="0.2">
      <c r="A525" s="887"/>
      <c r="B525" s="311" t="s">
        <v>1144</v>
      </c>
      <c r="C525" s="867">
        <v>109</v>
      </c>
      <c r="D525" s="67"/>
      <c r="E525" s="56" t="s">
        <v>59</v>
      </c>
      <c r="F525" s="166">
        <f>C525*$F$1</f>
        <v>4142</v>
      </c>
      <c r="G525" s="166">
        <f>F525*($G$1+1)</f>
        <v>5384.6</v>
      </c>
      <c r="H525" s="350">
        <f>D525*G525</f>
        <v>0</v>
      </c>
    </row>
    <row r="526" spans="1:8" ht="15.95" hidden="1" customHeight="1" outlineLevel="1" thickBot="1" x14ac:dyDescent="0.25">
      <c r="A526" s="888"/>
      <c r="B526" s="312" t="s">
        <v>792</v>
      </c>
      <c r="C526" s="868"/>
      <c r="D526" s="434"/>
      <c r="E526" s="317"/>
      <c r="F526" s="262"/>
      <c r="G526" s="262"/>
      <c r="H526" s="351"/>
    </row>
    <row r="527" spans="1:8" ht="15.95" hidden="1" customHeight="1" outlineLevel="1" x14ac:dyDescent="0.2">
      <c r="A527" s="887"/>
      <c r="B527" s="311" t="s">
        <v>1145</v>
      </c>
      <c r="C527" s="867">
        <v>132</v>
      </c>
      <c r="D527" s="67"/>
      <c r="E527" s="56" t="s">
        <v>59</v>
      </c>
      <c r="F527" s="166">
        <f>C527*$F$1</f>
        <v>5016</v>
      </c>
      <c r="G527" s="166">
        <f>F527*($G$1+1)</f>
        <v>6520.8</v>
      </c>
      <c r="H527" s="350">
        <f>D527*G527</f>
        <v>0</v>
      </c>
    </row>
    <row r="528" spans="1:8" ht="15.95" hidden="1" customHeight="1" outlineLevel="1" thickBot="1" x14ac:dyDescent="0.25">
      <c r="A528" s="888"/>
      <c r="B528" s="312" t="s">
        <v>793</v>
      </c>
      <c r="C528" s="868"/>
      <c r="D528" s="434"/>
      <c r="E528" s="317"/>
      <c r="F528" s="262"/>
      <c r="G528" s="262"/>
      <c r="H528" s="351"/>
    </row>
    <row r="529" spans="1:8" ht="15.95" hidden="1" customHeight="1" outlineLevel="1" thickBot="1" x14ac:dyDescent="0.25">
      <c r="A529" s="409" t="s">
        <v>794</v>
      </c>
      <c r="B529" s="300" t="s">
        <v>1146</v>
      </c>
      <c r="C529" s="416">
        <v>75</v>
      </c>
      <c r="D529" s="67"/>
      <c r="E529" s="56" t="s">
        <v>59</v>
      </c>
      <c r="F529" s="166">
        <f>C529*$F$1</f>
        <v>2850</v>
      </c>
      <c r="G529" s="166">
        <f>F529*($G$1+1)</f>
        <v>3705</v>
      </c>
      <c r="H529" s="350">
        <f>D529*G529</f>
        <v>0</v>
      </c>
    </row>
    <row r="530" spans="1:8" ht="15.95" hidden="1" customHeight="1" outlineLevel="1" thickBot="1" x14ac:dyDescent="0.25">
      <c r="A530" s="414" t="s">
        <v>795</v>
      </c>
      <c r="B530" s="300" t="s">
        <v>1147</v>
      </c>
      <c r="C530" s="416">
        <v>87</v>
      </c>
      <c r="D530" s="67"/>
      <c r="E530" s="56" t="s">
        <v>59</v>
      </c>
      <c r="F530" s="166">
        <f>C530*$F$1</f>
        <v>3306</v>
      </c>
      <c r="G530" s="166">
        <f>F530*($G$1+1)</f>
        <v>4297.8</v>
      </c>
      <c r="H530" s="350">
        <f>D530*G530</f>
        <v>0</v>
      </c>
    </row>
    <row r="531" spans="1:8" s="432" customFormat="1" ht="15.95" customHeight="1" collapsed="1" x14ac:dyDescent="0.2">
      <c r="A531" s="430"/>
      <c r="B531" s="279" t="s">
        <v>796</v>
      </c>
      <c r="C531" s="431"/>
      <c r="D531" s="435"/>
      <c r="E531" s="318"/>
      <c r="F531" s="321"/>
      <c r="G531" s="321"/>
      <c r="H531" s="369"/>
    </row>
    <row r="532" spans="1:8" ht="15.95" hidden="1" customHeight="1" outlineLevel="1" thickBot="1" x14ac:dyDescent="0.25">
      <c r="A532" s="379"/>
      <c r="B532" s="298" t="s">
        <v>797</v>
      </c>
      <c r="C532" s="407"/>
      <c r="D532" s="436"/>
      <c r="E532" s="319"/>
      <c r="F532" s="322"/>
      <c r="G532" s="322"/>
      <c r="H532" s="372"/>
    </row>
    <row r="533" spans="1:8" ht="15.95" hidden="1" customHeight="1" outlineLevel="1" thickBot="1" x14ac:dyDescent="0.25">
      <c r="A533" s="411" t="s">
        <v>798</v>
      </c>
      <c r="B533" s="299" t="s">
        <v>120</v>
      </c>
      <c r="C533" s="412">
        <v>300</v>
      </c>
      <c r="D533" s="67"/>
      <c r="E533" s="56" t="s">
        <v>59</v>
      </c>
      <c r="F533" s="166">
        <f>C533*$F$1</f>
        <v>11400</v>
      </c>
      <c r="G533" s="166">
        <f>F533*($G$1+1)</f>
        <v>14820</v>
      </c>
      <c r="H533" s="350">
        <f>D533*G533</f>
        <v>0</v>
      </c>
    </row>
    <row r="534" spans="1:8" ht="15.95" hidden="1" customHeight="1" outlineLevel="1" thickBot="1" x14ac:dyDescent="0.25">
      <c r="A534" s="414" t="s">
        <v>799</v>
      </c>
      <c r="B534" s="300" t="s">
        <v>1148</v>
      </c>
      <c r="C534" s="416">
        <v>40</v>
      </c>
      <c r="D534" s="67"/>
      <c r="E534" s="56" t="s">
        <v>59</v>
      </c>
      <c r="F534" s="166">
        <f>C534*$F$1</f>
        <v>1520</v>
      </c>
      <c r="G534" s="166">
        <f>F534*($G$1+1)</f>
        <v>1976</v>
      </c>
      <c r="H534" s="350">
        <f>D534*G534</f>
        <v>0</v>
      </c>
    </row>
    <row r="535" spans="1:8" ht="15.95" hidden="1" customHeight="1" outlineLevel="1" thickBot="1" x14ac:dyDescent="0.25">
      <c r="A535" s="414" t="s">
        <v>800</v>
      </c>
      <c r="B535" s="300" t="s">
        <v>1149</v>
      </c>
      <c r="C535" s="416">
        <v>27</v>
      </c>
      <c r="D535" s="67"/>
      <c r="E535" s="56" t="s">
        <v>59</v>
      </c>
      <c r="F535" s="166">
        <f>C535*$F$1</f>
        <v>1026</v>
      </c>
      <c r="G535" s="166">
        <f>F535*($G$1+1)</f>
        <v>1333.8</v>
      </c>
      <c r="H535" s="350">
        <f>D535*G535</f>
        <v>0</v>
      </c>
    </row>
    <row r="536" spans="1:8" ht="15.95" hidden="1" customHeight="1" outlineLevel="1" thickBot="1" x14ac:dyDescent="0.25">
      <c r="A536" s="414" t="s">
        <v>801</v>
      </c>
      <c r="B536" s="300" t="s">
        <v>1150</v>
      </c>
      <c r="C536" s="416">
        <v>32</v>
      </c>
      <c r="D536" s="67"/>
      <c r="E536" s="56" t="s">
        <v>59</v>
      </c>
      <c r="F536" s="166">
        <f>C536*$F$1</f>
        <v>1216</v>
      </c>
      <c r="G536" s="166">
        <f>F536*($G$1+1)</f>
        <v>1580.8</v>
      </c>
      <c r="H536" s="350">
        <f>D536*G536</f>
        <v>0</v>
      </c>
    </row>
    <row r="537" spans="1:8" ht="15.95" hidden="1" customHeight="1" outlineLevel="1" thickBot="1" x14ac:dyDescent="0.25">
      <c r="A537" s="414" t="s">
        <v>802</v>
      </c>
      <c r="B537" s="300" t="s">
        <v>1332</v>
      </c>
      <c r="C537" s="416">
        <v>7.5</v>
      </c>
      <c r="D537" s="67"/>
      <c r="E537" s="56" t="s">
        <v>59</v>
      </c>
      <c r="F537" s="166">
        <f>C537*$F$1</f>
        <v>285</v>
      </c>
      <c r="G537" s="166">
        <f>F537*($G$1+1)</f>
        <v>370.5</v>
      </c>
      <c r="H537" s="350">
        <f>D537*G537</f>
        <v>0</v>
      </c>
    </row>
    <row r="538" spans="1:8" ht="15.95" hidden="1" customHeight="1" outlineLevel="1" thickBot="1" x14ac:dyDescent="0.25">
      <c r="A538" s="379"/>
      <c r="B538" s="298" t="s">
        <v>803</v>
      </c>
      <c r="C538" s="407"/>
      <c r="D538" s="260"/>
      <c r="E538" s="317"/>
      <c r="F538" s="262"/>
      <c r="G538" s="262"/>
      <c r="H538" s="351"/>
    </row>
    <row r="539" spans="1:8" ht="15.95" hidden="1" customHeight="1" outlineLevel="1" thickBot="1" x14ac:dyDescent="0.25">
      <c r="A539" s="411" t="s">
        <v>804</v>
      </c>
      <c r="B539" s="299" t="s">
        <v>1333</v>
      </c>
      <c r="C539" s="412">
        <v>72</v>
      </c>
      <c r="D539" s="67"/>
      <c r="E539" s="56" t="s">
        <v>59</v>
      </c>
      <c r="F539" s="166">
        <f>C539*$F$1</f>
        <v>2736</v>
      </c>
      <c r="G539" s="166">
        <f>F539*($G$1+1)</f>
        <v>3556.8</v>
      </c>
      <c r="H539" s="350">
        <f>D539*G539</f>
        <v>0</v>
      </c>
    </row>
    <row r="540" spans="1:8" ht="15.95" hidden="1" customHeight="1" outlineLevel="1" thickBot="1" x14ac:dyDescent="0.25">
      <c r="A540" s="414" t="s">
        <v>805</v>
      </c>
      <c r="B540" s="300" t="s">
        <v>1334</v>
      </c>
      <c r="C540" s="416">
        <v>60</v>
      </c>
      <c r="D540" s="67"/>
      <c r="E540" s="56" t="s">
        <v>59</v>
      </c>
      <c r="F540" s="166">
        <f>C540*$F$1</f>
        <v>2280</v>
      </c>
      <c r="G540" s="166">
        <f>F540*($G$1+1)</f>
        <v>2964</v>
      </c>
      <c r="H540" s="350">
        <f>D540*G540</f>
        <v>0</v>
      </c>
    </row>
    <row r="541" spans="1:8" ht="15.95" hidden="1" customHeight="1" outlineLevel="1" thickBot="1" x14ac:dyDescent="0.25">
      <c r="A541" s="414" t="s">
        <v>806</v>
      </c>
      <c r="B541" s="300" t="s">
        <v>1335</v>
      </c>
      <c r="C541" s="416">
        <v>41</v>
      </c>
      <c r="D541" s="67"/>
      <c r="E541" s="56" t="s">
        <v>59</v>
      </c>
      <c r="F541" s="166">
        <f>C541*$F$1</f>
        <v>1558</v>
      </c>
      <c r="G541" s="166">
        <f>F541*($G$1+1)</f>
        <v>2025.4</v>
      </c>
      <c r="H541" s="350">
        <f>D541*G541</f>
        <v>0</v>
      </c>
    </row>
    <row r="542" spans="1:8" ht="15.95" hidden="1" customHeight="1" outlineLevel="1" thickBot="1" x14ac:dyDescent="0.25">
      <c r="A542" s="379"/>
      <c r="B542" s="298" t="s">
        <v>807</v>
      </c>
      <c r="C542" s="407"/>
      <c r="D542" s="260"/>
      <c r="E542" s="317"/>
      <c r="F542" s="262"/>
      <c r="G542" s="262"/>
      <c r="H542" s="351"/>
    </row>
    <row r="543" spans="1:8" ht="15.95" hidden="1" customHeight="1" outlineLevel="1" thickBot="1" x14ac:dyDescent="0.25">
      <c r="A543" s="411" t="s">
        <v>808</v>
      </c>
      <c r="B543" s="299" t="s">
        <v>1336</v>
      </c>
      <c r="C543" s="412">
        <v>2.8</v>
      </c>
      <c r="D543" s="67"/>
      <c r="E543" s="56" t="s">
        <v>59</v>
      </c>
      <c r="F543" s="166">
        <f t="shared" ref="F543:F558" si="36">C543*$F$1</f>
        <v>106.39999999999999</v>
      </c>
      <c r="G543" s="166">
        <f t="shared" ref="G543:G558" si="37">F543*($G$1+1)</f>
        <v>138.32</v>
      </c>
      <c r="H543" s="350">
        <f t="shared" ref="H543:H558" si="38">D543*G543</f>
        <v>0</v>
      </c>
    </row>
    <row r="544" spans="1:8" ht="15.95" hidden="1" customHeight="1" outlineLevel="1" thickBot="1" x14ac:dyDescent="0.25">
      <c r="A544" s="414" t="s">
        <v>809</v>
      </c>
      <c r="B544" s="300" t="s">
        <v>1337</v>
      </c>
      <c r="C544" s="416">
        <v>2.8</v>
      </c>
      <c r="D544" s="67"/>
      <c r="E544" s="56" t="s">
        <v>59</v>
      </c>
      <c r="F544" s="166">
        <f t="shared" si="36"/>
        <v>106.39999999999999</v>
      </c>
      <c r="G544" s="166">
        <f t="shared" si="37"/>
        <v>138.32</v>
      </c>
      <c r="H544" s="350">
        <f t="shared" si="38"/>
        <v>0</v>
      </c>
    </row>
    <row r="545" spans="1:8" ht="15.95" hidden="1" customHeight="1" outlineLevel="1" thickBot="1" x14ac:dyDescent="0.25">
      <c r="A545" s="414" t="s">
        <v>810</v>
      </c>
      <c r="B545" s="300" t="s">
        <v>1338</v>
      </c>
      <c r="C545" s="416">
        <v>24</v>
      </c>
      <c r="D545" s="67"/>
      <c r="E545" s="56" t="s">
        <v>59</v>
      </c>
      <c r="F545" s="166">
        <f t="shared" si="36"/>
        <v>912</v>
      </c>
      <c r="G545" s="166">
        <f t="shared" si="37"/>
        <v>1185.6000000000001</v>
      </c>
      <c r="H545" s="350">
        <f t="shared" si="38"/>
        <v>0</v>
      </c>
    </row>
    <row r="546" spans="1:8" ht="15.95" hidden="1" customHeight="1" outlineLevel="1" thickBot="1" x14ac:dyDescent="0.25">
      <c r="A546" s="414" t="s">
        <v>811</v>
      </c>
      <c r="B546" s="300" t="s">
        <v>1339</v>
      </c>
      <c r="C546" s="416">
        <v>21</v>
      </c>
      <c r="D546" s="67"/>
      <c r="E546" s="56" t="s">
        <v>59</v>
      </c>
      <c r="F546" s="166">
        <f t="shared" si="36"/>
        <v>798</v>
      </c>
      <c r="G546" s="166">
        <f t="shared" si="37"/>
        <v>1037.4000000000001</v>
      </c>
      <c r="H546" s="350">
        <f t="shared" si="38"/>
        <v>0</v>
      </c>
    </row>
    <row r="547" spans="1:8" ht="15.95" hidden="1" customHeight="1" outlineLevel="1" thickBot="1" x14ac:dyDescent="0.25">
      <c r="A547" s="414" t="s">
        <v>812</v>
      </c>
      <c r="B547" s="300" t="s">
        <v>1340</v>
      </c>
      <c r="C547" s="416">
        <v>19</v>
      </c>
      <c r="D547" s="67"/>
      <c r="E547" s="56" t="s">
        <v>59</v>
      </c>
      <c r="F547" s="166">
        <f t="shared" si="36"/>
        <v>722</v>
      </c>
      <c r="G547" s="166">
        <f t="shared" si="37"/>
        <v>938.6</v>
      </c>
      <c r="H547" s="350">
        <f t="shared" si="38"/>
        <v>0</v>
      </c>
    </row>
    <row r="548" spans="1:8" ht="15.95" hidden="1" customHeight="1" outlineLevel="1" thickBot="1" x14ac:dyDescent="0.25">
      <c r="A548" s="414" t="s">
        <v>813</v>
      </c>
      <c r="B548" s="300" t="s">
        <v>1341</v>
      </c>
      <c r="C548" s="416">
        <v>18</v>
      </c>
      <c r="D548" s="67"/>
      <c r="E548" s="56" t="s">
        <v>59</v>
      </c>
      <c r="F548" s="166">
        <f t="shared" si="36"/>
        <v>684</v>
      </c>
      <c r="G548" s="166">
        <f t="shared" si="37"/>
        <v>889.2</v>
      </c>
      <c r="H548" s="350">
        <f t="shared" si="38"/>
        <v>0</v>
      </c>
    </row>
    <row r="549" spans="1:8" ht="15.95" hidden="1" customHeight="1" outlineLevel="1" thickBot="1" x14ac:dyDescent="0.25">
      <c r="A549" s="409" t="s">
        <v>814</v>
      </c>
      <c r="B549" s="305" t="s">
        <v>1342</v>
      </c>
      <c r="C549" s="416">
        <v>153</v>
      </c>
      <c r="D549" s="67"/>
      <c r="E549" s="56" t="s">
        <v>59</v>
      </c>
      <c r="F549" s="166">
        <f t="shared" si="36"/>
        <v>5814</v>
      </c>
      <c r="G549" s="166">
        <f t="shared" si="37"/>
        <v>7558.2</v>
      </c>
      <c r="H549" s="350">
        <f t="shared" si="38"/>
        <v>0</v>
      </c>
    </row>
    <row r="550" spans="1:8" ht="15.95" hidden="1" customHeight="1" outlineLevel="1" thickBot="1" x14ac:dyDescent="0.25">
      <c r="A550" s="414" t="s">
        <v>815</v>
      </c>
      <c r="B550" s="300" t="s">
        <v>1343</v>
      </c>
      <c r="C550" s="416">
        <v>27</v>
      </c>
      <c r="D550" s="67"/>
      <c r="E550" s="56" t="s">
        <v>59</v>
      </c>
      <c r="F550" s="166">
        <f t="shared" si="36"/>
        <v>1026</v>
      </c>
      <c r="G550" s="166">
        <f t="shared" si="37"/>
        <v>1333.8</v>
      </c>
      <c r="H550" s="350">
        <f t="shared" si="38"/>
        <v>0</v>
      </c>
    </row>
    <row r="551" spans="1:8" ht="15.95" hidden="1" customHeight="1" outlineLevel="1" thickBot="1" x14ac:dyDescent="0.25">
      <c r="A551" s="409" t="s">
        <v>816</v>
      </c>
      <c r="B551" s="305" t="s">
        <v>1344</v>
      </c>
      <c r="C551" s="416">
        <v>39</v>
      </c>
      <c r="D551" s="67"/>
      <c r="E551" s="56" t="s">
        <v>59</v>
      </c>
      <c r="F551" s="166">
        <f t="shared" si="36"/>
        <v>1482</v>
      </c>
      <c r="G551" s="166">
        <f t="shared" si="37"/>
        <v>1926.6000000000001</v>
      </c>
      <c r="H551" s="350">
        <f t="shared" si="38"/>
        <v>0</v>
      </c>
    </row>
    <row r="552" spans="1:8" ht="15.95" hidden="1" customHeight="1" outlineLevel="1" thickBot="1" x14ac:dyDescent="0.25">
      <c r="A552" s="409" t="s">
        <v>817</v>
      </c>
      <c r="B552" s="305" t="s">
        <v>1345</v>
      </c>
      <c r="C552" s="416">
        <v>41</v>
      </c>
      <c r="D552" s="67"/>
      <c r="E552" s="56" t="s">
        <v>59</v>
      </c>
      <c r="F552" s="166">
        <f t="shared" si="36"/>
        <v>1558</v>
      </c>
      <c r="G552" s="166">
        <f t="shared" si="37"/>
        <v>2025.4</v>
      </c>
      <c r="H552" s="350">
        <f t="shared" si="38"/>
        <v>0</v>
      </c>
    </row>
    <row r="553" spans="1:8" ht="15.95" hidden="1" customHeight="1" outlineLevel="1" thickBot="1" x14ac:dyDescent="0.25">
      <c r="A553" s="414" t="s">
        <v>818</v>
      </c>
      <c r="B553" s="300" t="s">
        <v>1346</v>
      </c>
      <c r="C553" s="416">
        <v>58</v>
      </c>
      <c r="D553" s="67"/>
      <c r="E553" s="56" t="s">
        <v>59</v>
      </c>
      <c r="F553" s="166">
        <f t="shared" si="36"/>
        <v>2204</v>
      </c>
      <c r="G553" s="166">
        <f t="shared" si="37"/>
        <v>2865.2000000000003</v>
      </c>
      <c r="H553" s="350">
        <f t="shared" si="38"/>
        <v>0</v>
      </c>
    </row>
    <row r="554" spans="1:8" ht="15.95" hidden="1" customHeight="1" outlineLevel="1" thickBot="1" x14ac:dyDescent="0.25">
      <c r="A554" s="414" t="s">
        <v>819</v>
      </c>
      <c r="B554" s="300" t="s">
        <v>1347</v>
      </c>
      <c r="C554" s="416">
        <v>13.5</v>
      </c>
      <c r="D554" s="67"/>
      <c r="E554" s="56" t="s">
        <v>59</v>
      </c>
      <c r="F554" s="166">
        <f t="shared" si="36"/>
        <v>513</v>
      </c>
      <c r="G554" s="166">
        <f t="shared" si="37"/>
        <v>666.9</v>
      </c>
      <c r="H554" s="350">
        <f t="shared" si="38"/>
        <v>0</v>
      </c>
    </row>
    <row r="555" spans="1:8" ht="15.95" hidden="1" customHeight="1" outlineLevel="1" thickBot="1" x14ac:dyDescent="0.25">
      <c r="A555" s="414" t="s">
        <v>820</v>
      </c>
      <c r="B555" s="300" t="s">
        <v>1348</v>
      </c>
      <c r="C555" s="416">
        <v>10</v>
      </c>
      <c r="D555" s="67"/>
      <c r="E555" s="56" t="s">
        <v>59</v>
      </c>
      <c r="F555" s="166">
        <f t="shared" si="36"/>
        <v>380</v>
      </c>
      <c r="G555" s="166">
        <f t="shared" si="37"/>
        <v>494</v>
      </c>
      <c r="H555" s="350">
        <f t="shared" si="38"/>
        <v>0</v>
      </c>
    </row>
    <row r="556" spans="1:8" ht="15.95" hidden="1" customHeight="1" outlineLevel="1" thickBot="1" x14ac:dyDescent="0.25">
      <c r="A556" s="414" t="s">
        <v>821</v>
      </c>
      <c r="B556" s="300" t="s">
        <v>1349</v>
      </c>
      <c r="C556" s="416">
        <v>12</v>
      </c>
      <c r="D556" s="67"/>
      <c r="E556" s="56" t="s">
        <v>59</v>
      </c>
      <c r="F556" s="166">
        <f t="shared" si="36"/>
        <v>456</v>
      </c>
      <c r="G556" s="166">
        <f t="shared" si="37"/>
        <v>592.80000000000007</v>
      </c>
      <c r="H556" s="350">
        <f t="shared" si="38"/>
        <v>0</v>
      </c>
    </row>
    <row r="557" spans="1:8" ht="15.95" hidden="1" customHeight="1" outlineLevel="1" thickBot="1" x14ac:dyDescent="0.25">
      <c r="A557" s="414" t="s">
        <v>822</v>
      </c>
      <c r="B557" s="300" t="s">
        <v>1350</v>
      </c>
      <c r="C557" s="416">
        <v>51</v>
      </c>
      <c r="D557" s="67"/>
      <c r="E557" s="56" t="s">
        <v>59</v>
      </c>
      <c r="F557" s="166">
        <f t="shared" si="36"/>
        <v>1938</v>
      </c>
      <c r="G557" s="166">
        <f t="shared" si="37"/>
        <v>2519.4</v>
      </c>
      <c r="H557" s="350">
        <f t="shared" si="38"/>
        <v>0</v>
      </c>
    </row>
    <row r="558" spans="1:8" ht="15.95" hidden="1" customHeight="1" outlineLevel="1" thickBot="1" x14ac:dyDescent="0.25">
      <c r="A558" s="414" t="s">
        <v>823</v>
      </c>
      <c r="B558" s="300" t="s">
        <v>1351</v>
      </c>
      <c r="C558" s="416">
        <v>40</v>
      </c>
      <c r="D558" s="67"/>
      <c r="E558" s="56" t="s">
        <v>59</v>
      </c>
      <c r="F558" s="166">
        <f t="shared" si="36"/>
        <v>1520</v>
      </c>
      <c r="G558" s="166">
        <f t="shared" si="37"/>
        <v>1976</v>
      </c>
      <c r="H558" s="350">
        <f t="shared" si="38"/>
        <v>0</v>
      </c>
    </row>
    <row r="559" spans="1:8" ht="15.95" customHeight="1" collapsed="1" x14ac:dyDescent="0.2">
      <c r="A559" s="379"/>
      <c r="B559" s="279" t="s">
        <v>824</v>
      </c>
      <c r="C559" s="380"/>
      <c r="D559" s="260"/>
      <c r="E559" s="317"/>
      <c r="F559" s="262"/>
      <c r="G559" s="262"/>
      <c r="H559" s="351"/>
    </row>
    <row r="560" spans="1:8" ht="15.95" hidden="1" customHeight="1" outlineLevel="1" x14ac:dyDescent="0.2">
      <c r="A560" s="379"/>
      <c r="B560" s="333" t="s">
        <v>121</v>
      </c>
      <c r="C560" s="855">
        <v>250</v>
      </c>
      <c r="D560" s="67"/>
      <c r="E560" s="56" t="s">
        <v>59</v>
      </c>
      <c r="F560" s="166">
        <f t="shared" ref="F560:F568" si="39">C560*$F$1</f>
        <v>9500</v>
      </c>
      <c r="G560" s="166">
        <f t="shared" ref="G560:G568" si="40">F560*($G$1+1)</f>
        <v>12350</v>
      </c>
      <c r="H560" s="350">
        <f t="shared" ref="H560:H568" si="41">D560*G560</f>
        <v>0</v>
      </c>
    </row>
    <row r="561" spans="1:8" ht="15.95" hidden="1" customHeight="1" outlineLevel="1" thickBot="1" x14ac:dyDescent="0.25">
      <c r="A561" s="379"/>
      <c r="B561" s="313" t="s">
        <v>122</v>
      </c>
      <c r="C561" s="856"/>
      <c r="D561" s="326"/>
      <c r="E561" s="261"/>
      <c r="F561" s="262"/>
      <c r="G561" s="262"/>
      <c r="H561" s="351"/>
    </row>
    <row r="562" spans="1:8" ht="15.95" hidden="1" customHeight="1" outlineLevel="1" x14ac:dyDescent="0.2">
      <c r="A562" s="379"/>
      <c r="B562" s="333" t="s">
        <v>123</v>
      </c>
      <c r="C562" s="855">
        <v>190</v>
      </c>
      <c r="D562" s="67"/>
      <c r="E562" s="56" t="s">
        <v>59</v>
      </c>
      <c r="F562" s="166">
        <f t="shared" si="39"/>
        <v>7220</v>
      </c>
      <c r="G562" s="166">
        <f t="shared" si="40"/>
        <v>9386</v>
      </c>
      <c r="H562" s="350">
        <f t="shared" si="41"/>
        <v>0</v>
      </c>
    </row>
    <row r="563" spans="1:8" ht="15.95" hidden="1" customHeight="1" outlineLevel="1" thickBot="1" x14ac:dyDescent="0.25">
      <c r="A563" s="379"/>
      <c r="B563" s="313" t="s">
        <v>122</v>
      </c>
      <c r="C563" s="856"/>
      <c r="D563" s="326"/>
      <c r="E563" s="261"/>
      <c r="F563" s="262"/>
      <c r="G563" s="262"/>
      <c r="H563" s="351"/>
    </row>
    <row r="564" spans="1:8" ht="15.95" hidden="1" customHeight="1" outlineLevel="1" x14ac:dyDescent="0.2">
      <c r="A564" s="379"/>
      <c r="B564" s="333" t="s">
        <v>124</v>
      </c>
      <c r="C564" s="855">
        <v>150</v>
      </c>
      <c r="D564" s="67"/>
      <c r="E564" s="56" t="s">
        <v>59</v>
      </c>
      <c r="F564" s="166">
        <f t="shared" si="39"/>
        <v>5700</v>
      </c>
      <c r="G564" s="166">
        <f t="shared" si="40"/>
        <v>7410</v>
      </c>
      <c r="H564" s="350">
        <f t="shared" si="41"/>
        <v>0</v>
      </c>
    </row>
    <row r="565" spans="1:8" ht="15.95" hidden="1" customHeight="1" outlineLevel="1" thickBot="1" x14ac:dyDescent="0.25">
      <c r="A565" s="379"/>
      <c r="B565" s="313" t="s">
        <v>122</v>
      </c>
      <c r="C565" s="856"/>
      <c r="D565" s="326"/>
      <c r="E565" s="261"/>
      <c r="F565" s="262"/>
      <c r="G565" s="262"/>
      <c r="H565" s="351"/>
    </row>
    <row r="566" spans="1:8" ht="15.95" hidden="1" customHeight="1" outlineLevel="1" x14ac:dyDescent="0.2">
      <c r="A566" s="379"/>
      <c r="B566" s="333" t="s">
        <v>125</v>
      </c>
      <c r="C566" s="855">
        <v>80</v>
      </c>
      <c r="D566" s="67"/>
      <c r="E566" s="56" t="s">
        <v>59</v>
      </c>
      <c r="F566" s="166">
        <f t="shared" si="39"/>
        <v>3040</v>
      </c>
      <c r="G566" s="166">
        <f t="shared" si="40"/>
        <v>3952</v>
      </c>
      <c r="H566" s="350">
        <f t="shared" si="41"/>
        <v>0</v>
      </c>
    </row>
    <row r="567" spans="1:8" ht="15.95" hidden="1" customHeight="1" outlineLevel="1" thickBot="1" x14ac:dyDescent="0.25">
      <c r="A567" s="379"/>
      <c r="B567" s="313" t="s">
        <v>126</v>
      </c>
      <c r="C567" s="856"/>
      <c r="D567" s="326"/>
      <c r="E567" s="261"/>
      <c r="F567" s="262"/>
      <c r="G567" s="262"/>
      <c r="H567" s="351"/>
    </row>
    <row r="568" spans="1:8" ht="15.95" hidden="1" customHeight="1" outlineLevel="1" x14ac:dyDescent="0.2">
      <c r="A568" s="379"/>
      <c r="B568" s="333" t="s">
        <v>127</v>
      </c>
      <c r="C568" s="855">
        <v>116</v>
      </c>
      <c r="D568" s="263"/>
      <c r="E568" s="56" t="s">
        <v>59</v>
      </c>
      <c r="F568" s="166">
        <f t="shared" si="39"/>
        <v>4408</v>
      </c>
      <c r="G568" s="166">
        <f t="shared" si="40"/>
        <v>5730.4000000000005</v>
      </c>
      <c r="H568" s="350">
        <f t="shared" si="41"/>
        <v>0</v>
      </c>
    </row>
    <row r="569" spans="1:8" ht="15.95" hidden="1" customHeight="1" outlineLevel="1" thickBot="1" x14ac:dyDescent="0.25">
      <c r="A569" s="379"/>
      <c r="B569" s="313" t="s">
        <v>126</v>
      </c>
      <c r="C569" s="856"/>
      <c r="D569" s="327"/>
      <c r="E569" s="325"/>
      <c r="F569" s="321"/>
      <c r="G569" s="321"/>
      <c r="H569" s="369"/>
    </row>
    <row r="570" spans="1:8" ht="15.95" customHeight="1" collapsed="1" x14ac:dyDescent="0.2">
      <c r="A570" s="379"/>
      <c r="B570" s="279" t="s">
        <v>825</v>
      </c>
      <c r="C570" s="380"/>
      <c r="D570" s="425"/>
      <c r="E570" s="319"/>
      <c r="F570" s="322"/>
      <c r="G570" s="322"/>
      <c r="H570" s="372"/>
    </row>
    <row r="571" spans="1:8" ht="15.95" hidden="1" customHeight="1" outlineLevel="1" thickBot="1" x14ac:dyDescent="0.25">
      <c r="A571" s="411" t="s">
        <v>826</v>
      </c>
      <c r="B571" s="299" t="s">
        <v>1352</v>
      </c>
      <c r="C571" s="412">
        <v>88</v>
      </c>
      <c r="D571" s="67"/>
      <c r="E571" s="56" t="s">
        <v>59</v>
      </c>
      <c r="F571" s="166">
        <f t="shared" ref="F571:F578" si="42">C571*$F$1</f>
        <v>3344</v>
      </c>
      <c r="G571" s="166">
        <f t="shared" ref="G571:G578" si="43">F571*($G$1+1)</f>
        <v>4347.2</v>
      </c>
      <c r="H571" s="350">
        <f t="shared" ref="H571:H578" si="44">D571*G571</f>
        <v>0</v>
      </c>
    </row>
    <row r="572" spans="1:8" ht="15.95" hidden="1" customHeight="1" outlineLevel="1" thickBot="1" x14ac:dyDescent="0.25">
      <c r="A572" s="414" t="s">
        <v>827</v>
      </c>
      <c r="B572" s="300" t="s">
        <v>1353</v>
      </c>
      <c r="C572" s="416">
        <v>36</v>
      </c>
      <c r="D572" s="67"/>
      <c r="E572" s="56" t="s">
        <v>59</v>
      </c>
      <c r="F572" s="166">
        <f t="shared" si="42"/>
        <v>1368</v>
      </c>
      <c r="G572" s="166">
        <f t="shared" si="43"/>
        <v>1778.4</v>
      </c>
      <c r="H572" s="350">
        <f t="shared" si="44"/>
        <v>0</v>
      </c>
    </row>
    <row r="573" spans="1:8" ht="15.95" hidden="1" customHeight="1" outlineLevel="1" thickBot="1" x14ac:dyDescent="0.25">
      <c r="A573" s="414" t="s">
        <v>828</v>
      </c>
      <c r="B573" s="300" t="s">
        <v>1354</v>
      </c>
      <c r="C573" s="416">
        <v>64</v>
      </c>
      <c r="D573" s="67"/>
      <c r="E573" s="56" t="s">
        <v>59</v>
      </c>
      <c r="F573" s="166">
        <f t="shared" si="42"/>
        <v>2432</v>
      </c>
      <c r="G573" s="166">
        <f t="shared" si="43"/>
        <v>3161.6</v>
      </c>
      <c r="H573" s="350">
        <f t="shared" si="44"/>
        <v>0</v>
      </c>
    </row>
    <row r="574" spans="1:8" ht="15.95" hidden="1" customHeight="1" outlineLevel="1" thickBot="1" x14ac:dyDescent="0.25">
      <c r="A574" s="414" t="s">
        <v>829</v>
      </c>
      <c r="B574" s="300" t="s">
        <v>1355</v>
      </c>
      <c r="C574" s="416">
        <v>150</v>
      </c>
      <c r="D574" s="67"/>
      <c r="E574" s="56" t="s">
        <v>59</v>
      </c>
      <c r="F574" s="166">
        <f t="shared" si="42"/>
        <v>5700</v>
      </c>
      <c r="G574" s="166">
        <f t="shared" si="43"/>
        <v>7410</v>
      </c>
      <c r="H574" s="350">
        <f t="shared" si="44"/>
        <v>0</v>
      </c>
    </row>
    <row r="575" spans="1:8" ht="15.95" hidden="1" customHeight="1" outlineLevel="1" thickBot="1" x14ac:dyDescent="0.25">
      <c r="A575" s="414" t="s">
        <v>830</v>
      </c>
      <c r="B575" s="300" t="s">
        <v>1356</v>
      </c>
      <c r="C575" s="416">
        <v>31</v>
      </c>
      <c r="D575" s="67"/>
      <c r="E575" s="56" t="s">
        <v>59</v>
      </c>
      <c r="F575" s="166">
        <f t="shared" si="42"/>
        <v>1178</v>
      </c>
      <c r="G575" s="166">
        <f t="shared" si="43"/>
        <v>1531.4</v>
      </c>
      <c r="H575" s="350">
        <f t="shared" si="44"/>
        <v>0</v>
      </c>
    </row>
    <row r="576" spans="1:8" ht="15.95" hidden="1" customHeight="1" outlineLevel="1" thickBot="1" x14ac:dyDescent="0.25">
      <c r="A576" s="414" t="s">
        <v>831</v>
      </c>
      <c r="B576" s="300" t="s">
        <v>1357</v>
      </c>
      <c r="C576" s="416">
        <v>125</v>
      </c>
      <c r="D576" s="67"/>
      <c r="E576" s="56" t="s">
        <v>59</v>
      </c>
      <c r="F576" s="166">
        <f t="shared" si="42"/>
        <v>4750</v>
      </c>
      <c r="G576" s="166">
        <f t="shared" si="43"/>
        <v>6175</v>
      </c>
      <c r="H576" s="350">
        <f t="shared" si="44"/>
        <v>0</v>
      </c>
    </row>
    <row r="577" spans="1:8" ht="15.95" hidden="1" customHeight="1" outlineLevel="1" thickBot="1" x14ac:dyDescent="0.25">
      <c r="A577" s="414" t="s">
        <v>832</v>
      </c>
      <c r="B577" s="300" t="s">
        <v>1358</v>
      </c>
      <c r="C577" s="416">
        <v>100</v>
      </c>
      <c r="D577" s="67"/>
      <c r="E577" s="56" t="s">
        <v>59</v>
      </c>
      <c r="F577" s="166">
        <f t="shared" si="42"/>
        <v>3800</v>
      </c>
      <c r="G577" s="166">
        <f t="shared" si="43"/>
        <v>4940</v>
      </c>
      <c r="H577" s="350">
        <f t="shared" si="44"/>
        <v>0</v>
      </c>
    </row>
    <row r="578" spans="1:8" ht="15.95" hidden="1" customHeight="1" outlineLevel="1" thickBot="1" x14ac:dyDescent="0.25">
      <c r="A578" s="409" t="s">
        <v>833</v>
      </c>
      <c r="B578" s="284" t="s">
        <v>3448</v>
      </c>
      <c r="C578" s="437">
        <v>25.6</v>
      </c>
      <c r="D578" s="67"/>
      <c r="E578" s="56" t="s">
        <v>59</v>
      </c>
      <c r="F578" s="166">
        <f t="shared" si="42"/>
        <v>972.80000000000007</v>
      </c>
      <c r="G578" s="166">
        <f t="shared" si="43"/>
        <v>1264.6400000000001</v>
      </c>
      <c r="H578" s="350">
        <f t="shared" si="44"/>
        <v>0</v>
      </c>
    </row>
    <row r="579" spans="1:8" ht="15.95" customHeight="1" collapsed="1" x14ac:dyDescent="0.2">
      <c r="A579" s="379"/>
      <c r="B579" s="279" t="s">
        <v>834</v>
      </c>
      <c r="C579" s="380"/>
      <c r="D579" s="324"/>
      <c r="E579" s="318"/>
      <c r="F579" s="321"/>
      <c r="G579" s="321"/>
      <c r="H579" s="369"/>
    </row>
    <row r="580" spans="1:8" ht="15.95" hidden="1" customHeight="1" outlineLevel="1" thickBot="1" x14ac:dyDescent="0.25">
      <c r="A580" s="854" t="s">
        <v>835</v>
      </c>
      <c r="B580" s="854"/>
      <c r="C580" s="394"/>
      <c r="D580" s="425"/>
      <c r="E580" s="319"/>
      <c r="F580" s="322"/>
      <c r="G580" s="322"/>
      <c r="H580" s="372"/>
    </row>
    <row r="581" spans="1:8" ht="15.95" hidden="1" customHeight="1" outlineLevel="1" thickBot="1" x14ac:dyDescent="0.25">
      <c r="A581" s="314" t="s">
        <v>836</v>
      </c>
      <c r="B581" s="314" t="s">
        <v>837</v>
      </c>
      <c r="C581" s="438">
        <v>14.6</v>
      </c>
      <c r="D581" s="67"/>
      <c r="E581" s="56" t="s">
        <v>59</v>
      </c>
      <c r="F581" s="166">
        <f t="shared" ref="F581:F598" si="45">C581*$F$1</f>
        <v>554.79999999999995</v>
      </c>
      <c r="G581" s="166">
        <f t="shared" ref="G581:G598" si="46">F581*($G$1+1)</f>
        <v>721.24</v>
      </c>
      <c r="H581" s="350">
        <f t="shared" ref="H581:H598" si="47">D581*G581</f>
        <v>0</v>
      </c>
    </row>
    <row r="582" spans="1:8" ht="15.95" hidden="1" customHeight="1" outlineLevel="1" thickBot="1" x14ac:dyDescent="0.25">
      <c r="A582" s="289" t="s">
        <v>838</v>
      </c>
      <c r="B582" s="289" t="s">
        <v>839</v>
      </c>
      <c r="C582" s="439">
        <v>18.600000000000001</v>
      </c>
      <c r="D582" s="67"/>
      <c r="E582" s="56" t="s">
        <v>59</v>
      </c>
      <c r="F582" s="166">
        <f t="shared" si="45"/>
        <v>706.80000000000007</v>
      </c>
      <c r="G582" s="166">
        <f t="shared" si="46"/>
        <v>918.84000000000015</v>
      </c>
      <c r="H582" s="350">
        <f t="shared" si="47"/>
        <v>0</v>
      </c>
    </row>
    <row r="583" spans="1:8" ht="15.95" hidden="1" customHeight="1" outlineLevel="1" thickBot="1" x14ac:dyDescent="0.25">
      <c r="A583" s="289" t="s">
        <v>840</v>
      </c>
      <c r="B583" s="289" t="s">
        <v>841</v>
      </c>
      <c r="C583" s="439">
        <v>29</v>
      </c>
      <c r="D583" s="67"/>
      <c r="E583" s="56" t="s">
        <v>59</v>
      </c>
      <c r="F583" s="166">
        <f t="shared" si="45"/>
        <v>1102</v>
      </c>
      <c r="G583" s="166">
        <f t="shared" si="46"/>
        <v>1432.6000000000001</v>
      </c>
      <c r="H583" s="350">
        <f t="shared" si="47"/>
        <v>0</v>
      </c>
    </row>
    <row r="584" spans="1:8" ht="15.95" hidden="1" customHeight="1" outlineLevel="1" thickBot="1" x14ac:dyDescent="0.25">
      <c r="A584" s="289" t="s">
        <v>842</v>
      </c>
      <c r="B584" s="289" t="s">
        <v>843</v>
      </c>
      <c r="C584" s="439">
        <v>26.3</v>
      </c>
      <c r="D584" s="67"/>
      <c r="E584" s="56" t="s">
        <v>59</v>
      </c>
      <c r="F584" s="166">
        <f t="shared" si="45"/>
        <v>999.4</v>
      </c>
      <c r="G584" s="166">
        <f t="shared" si="46"/>
        <v>1299.22</v>
      </c>
      <c r="H584" s="350">
        <f t="shared" si="47"/>
        <v>0</v>
      </c>
    </row>
    <row r="585" spans="1:8" ht="15.95" hidden="1" customHeight="1" outlineLevel="1" thickBot="1" x14ac:dyDescent="0.25">
      <c r="A585" s="289" t="s">
        <v>844</v>
      </c>
      <c r="B585" s="289" t="s">
        <v>845</v>
      </c>
      <c r="C585" s="439">
        <v>18.899999999999999</v>
      </c>
      <c r="D585" s="67"/>
      <c r="E585" s="56" t="s">
        <v>59</v>
      </c>
      <c r="F585" s="166">
        <f t="shared" si="45"/>
        <v>718.19999999999993</v>
      </c>
      <c r="G585" s="166">
        <f t="shared" si="46"/>
        <v>933.66</v>
      </c>
      <c r="H585" s="350">
        <f t="shared" si="47"/>
        <v>0</v>
      </c>
    </row>
    <row r="586" spans="1:8" ht="15.95" hidden="1" customHeight="1" outlineLevel="1" thickBot="1" x14ac:dyDescent="0.25">
      <c r="A586" s="289" t="s">
        <v>846</v>
      </c>
      <c r="B586" s="289" t="s">
        <v>847</v>
      </c>
      <c r="C586" s="439">
        <v>28.5</v>
      </c>
      <c r="D586" s="67"/>
      <c r="E586" s="56" t="s">
        <v>59</v>
      </c>
      <c r="F586" s="166">
        <f t="shared" si="45"/>
        <v>1083</v>
      </c>
      <c r="G586" s="166">
        <f t="shared" si="46"/>
        <v>1407.9</v>
      </c>
      <c r="H586" s="350">
        <f t="shared" si="47"/>
        <v>0</v>
      </c>
    </row>
    <row r="587" spans="1:8" ht="15.95" hidden="1" customHeight="1" outlineLevel="1" thickBot="1" x14ac:dyDescent="0.25">
      <c r="A587" s="289" t="s">
        <v>848</v>
      </c>
      <c r="B587" s="289" t="s">
        <v>849</v>
      </c>
      <c r="C587" s="439">
        <v>28.5</v>
      </c>
      <c r="D587" s="67"/>
      <c r="E587" s="56" t="s">
        <v>59</v>
      </c>
      <c r="F587" s="166">
        <f t="shared" si="45"/>
        <v>1083</v>
      </c>
      <c r="G587" s="166">
        <f t="shared" si="46"/>
        <v>1407.9</v>
      </c>
      <c r="H587" s="350">
        <f t="shared" si="47"/>
        <v>0</v>
      </c>
    </row>
    <row r="588" spans="1:8" ht="15.95" hidden="1" customHeight="1" outlineLevel="1" thickBot="1" x14ac:dyDescent="0.25">
      <c r="A588" s="289" t="s">
        <v>850</v>
      </c>
      <c r="B588" s="289" t="s">
        <v>851</v>
      </c>
      <c r="C588" s="439">
        <v>76.2</v>
      </c>
      <c r="D588" s="67"/>
      <c r="E588" s="56" t="s">
        <v>59</v>
      </c>
      <c r="F588" s="166">
        <f t="shared" si="45"/>
        <v>2895.6</v>
      </c>
      <c r="G588" s="166">
        <f t="shared" si="46"/>
        <v>3764.28</v>
      </c>
      <c r="H588" s="350">
        <f t="shared" si="47"/>
        <v>0</v>
      </c>
    </row>
    <row r="589" spans="1:8" ht="15.95" hidden="1" customHeight="1" outlineLevel="1" thickBot="1" x14ac:dyDescent="0.25">
      <c r="A589" s="289" t="s">
        <v>852</v>
      </c>
      <c r="B589" s="289" t="s">
        <v>853</v>
      </c>
      <c r="C589" s="439">
        <v>35.5</v>
      </c>
      <c r="D589" s="67"/>
      <c r="E589" s="56" t="s">
        <v>59</v>
      </c>
      <c r="F589" s="166">
        <f t="shared" si="45"/>
        <v>1349</v>
      </c>
      <c r="G589" s="166">
        <f t="shared" si="46"/>
        <v>1753.7</v>
      </c>
      <c r="H589" s="350">
        <f t="shared" si="47"/>
        <v>0</v>
      </c>
    </row>
    <row r="590" spans="1:8" ht="15.95" hidden="1" customHeight="1" outlineLevel="1" thickBot="1" x14ac:dyDescent="0.25">
      <c r="A590" s="289" t="s">
        <v>854</v>
      </c>
      <c r="B590" s="289" t="s">
        <v>855</v>
      </c>
      <c r="C590" s="439">
        <v>32.5</v>
      </c>
      <c r="D590" s="67"/>
      <c r="E590" s="56" t="s">
        <v>59</v>
      </c>
      <c r="F590" s="166">
        <f t="shared" si="45"/>
        <v>1235</v>
      </c>
      <c r="G590" s="166">
        <f t="shared" si="46"/>
        <v>1605.5</v>
      </c>
      <c r="H590" s="350">
        <f t="shared" si="47"/>
        <v>0</v>
      </c>
    </row>
    <row r="591" spans="1:8" ht="15.95" hidden="1" customHeight="1" outlineLevel="1" thickBot="1" x14ac:dyDescent="0.25">
      <c r="A591" s="289" t="s">
        <v>856</v>
      </c>
      <c r="B591" s="289" t="s">
        <v>857</v>
      </c>
      <c r="C591" s="439">
        <v>4.8</v>
      </c>
      <c r="D591" s="67"/>
      <c r="E591" s="56" t="s">
        <v>59</v>
      </c>
      <c r="F591" s="166">
        <f t="shared" si="45"/>
        <v>182.4</v>
      </c>
      <c r="G591" s="166">
        <f t="shared" si="46"/>
        <v>237.12</v>
      </c>
      <c r="H591" s="350">
        <f t="shared" si="47"/>
        <v>0</v>
      </c>
    </row>
    <row r="592" spans="1:8" ht="15.95" hidden="1" customHeight="1" outlineLevel="1" thickBot="1" x14ac:dyDescent="0.25">
      <c r="A592" s="289" t="s">
        <v>858</v>
      </c>
      <c r="B592" s="289" t="s">
        <v>859</v>
      </c>
      <c r="C592" s="439">
        <v>8.1999999999999993</v>
      </c>
      <c r="D592" s="67"/>
      <c r="E592" s="56" t="s">
        <v>59</v>
      </c>
      <c r="F592" s="166">
        <f t="shared" si="45"/>
        <v>311.59999999999997</v>
      </c>
      <c r="G592" s="166">
        <f t="shared" si="46"/>
        <v>405.08</v>
      </c>
      <c r="H592" s="350">
        <f t="shared" si="47"/>
        <v>0</v>
      </c>
    </row>
    <row r="593" spans="1:8" ht="15.95" hidden="1" customHeight="1" outlineLevel="1" thickBot="1" x14ac:dyDescent="0.25">
      <c r="A593" s="289" t="s">
        <v>860</v>
      </c>
      <c r="B593" s="289" t="s">
        <v>861</v>
      </c>
      <c r="C593" s="439">
        <v>4.2</v>
      </c>
      <c r="D593" s="67"/>
      <c r="E593" s="56" t="s">
        <v>59</v>
      </c>
      <c r="F593" s="166">
        <f t="shared" si="45"/>
        <v>159.6</v>
      </c>
      <c r="G593" s="166">
        <f t="shared" si="46"/>
        <v>207.48</v>
      </c>
      <c r="H593" s="350">
        <f t="shared" si="47"/>
        <v>0</v>
      </c>
    </row>
    <row r="594" spans="1:8" ht="15.95" hidden="1" customHeight="1" outlineLevel="1" thickBot="1" x14ac:dyDescent="0.25">
      <c r="A594" s="289" t="s">
        <v>862</v>
      </c>
      <c r="B594" s="289" t="s">
        <v>863</v>
      </c>
      <c r="C594" s="439">
        <v>4.2</v>
      </c>
      <c r="D594" s="67"/>
      <c r="E594" s="56" t="s">
        <v>59</v>
      </c>
      <c r="F594" s="166">
        <f t="shared" si="45"/>
        <v>159.6</v>
      </c>
      <c r="G594" s="166">
        <f t="shared" si="46"/>
        <v>207.48</v>
      </c>
      <c r="H594" s="350">
        <f t="shared" si="47"/>
        <v>0</v>
      </c>
    </row>
    <row r="595" spans="1:8" ht="15.95" hidden="1" customHeight="1" outlineLevel="1" thickBot="1" x14ac:dyDescent="0.25">
      <c r="A595" s="289" t="s">
        <v>864</v>
      </c>
      <c r="B595" s="289" t="s">
        <v>1452</v>
      </c>
      <c r="C595" s="439">
        <v>1.2</v>
      </c>
      <c r="D595" s="67"/>
      <c r="E595" s="56" t="s">
        <v>59</v>
      </c>
      <c r="F595" s="166">
        <f t="shared" si="45"/>
        <v>45.6</v>
      </c>
      <c r="G595" s="166">
        <f t="shared" si="46"/>
        <v>59.28</v>
      </c>
      <c r="H595" s="350">
        <f t="shared" si="47"/>
        <v>0</v>
      </c>
    </row>
    <row r="596" spans="1:8" ht="15.95" hidden="1" customHeight="1" outlineLevel="1" thickBot="1" x14ac:dyDescent="0.25">
      <c r="A596" s="289" t="s">
        <v>865</v>
      </c>
      <c r="B596" s="289" t="s">
        <v>866</v>
      </c>
      <c r="C596" s="439">
        <v>5.3</v>
      </c>
      <c r="D596" s="67"/>
      <c r="E596" s="56" t="s">
        <v>59</v>
      </c>
      <c r="F596" s="166">
        <f t="shared" si="45"/>
        <v>201.4</v>
      </c>
      <c r="G596" s="166">
        <f t="shared" si="46"/>
        <v>261.82</v>
      </c>
      <c r="H596" s="350">
        <f t="shared" si="47"/>
        <v>0</v>
      </c>
    </row>
    <row r="597" spans="1:8" ht="15.95" hidden="1" customHeight="1" outlineLevel="1" thickBot="1" x14ac:dyDescent="0.25">
      <c r="A597" s="289" t="s">
        <v>867</v>
      </c>
      <c r="B597" s="289" t="s">
        <v>1477</v>
      </c>
      <c r="C597" s="439">
        <v>1.5</v>
      </c>
      <c r="D597" s="67"/>
      <c r="E597" s="56" t="s">
        <v>59</v>
      </c>
      <c r="F597" s="166">
        <f t="shared" si="45"/>
        <v>57</v>
      </c>
      <c r="G597" s="166">
        <f t="shared" si="46"/>
        <v>74.100000000000009</v>
      </c>
      <c r="H597" s="350">
        <f t="shared" si="47"/>
        <v>0</v>
      </c>
    </row>
    <row r="598" spans="1:8" ht="15.95" hidden="1" customHeight="1" outlineLevel="1" thickBot="1" x14ac:dyDescent="0.25">
      <c r="A598" s="289" t="s">
        <v>868</v>
      </c>
      <c r="B598" s="289" t="s">
        <v>1479</v>
      </c>
      <c r="C598" s="439">
        <v>2.4</v>
      </c>
      <c r="D598" s="67"/>
      <c r="E598" s="56" t="s">
        <v>59</v>
      </c>
      <c r="F598" s="166">
        <f t="shared" si="45"/>
        <v>91.2</v>
      </c>
      <c r="G598" s="166">
        <f t="shared" si="46"/>
        <v>118.56</v>
      </c>
      <c r="H598" s="350">
        <f t="shared" si="47"/>
        <v>0</v>
      </c>
    </row>
    <row r="599" spans="1:8" ht="15.95" customHeight="1" collapsed="1" x14ac:dyDescent="0.2">
      <c r="C599" s="316"/>
    </row>
    <row r="600" spans="1:8" ht="15.95" customHeight="1" x14ac:dyDescent="0.2">
      <c r="C600" s="442" t="s">
        <v>128</v>
      </c>
      <c r="D600" s="443">
        <f>SUM(D5:D598)</f>
        <v>0</v>
      </c>
      <c r="G600" s="442" t="s">
        <v>128</v>
      </c>
      <c r="H600" s="444">
        <f>SUM(H5:H598)</f>
        <v>0</v>
      </c>
    </row>
    <row r="601" spans="1:8" ht="15.95" customHeight="1" x14ac:dyDescent="0.2">
      <c r="C601" s="316"/>
    </row>
    <row r="602" spans="1:8" ht="15.95" customHeight="1" x14ac:dyDescent="0.2">
      <c r="C602" s="316"/>
    </row>
    <row r="603" spans="1:8" ht="15.95" customHeight="1" x14ac:dyDescent="0.2">
      <c r="C603" s="316"/>
    </row>
    <row r="604" spans="1:8" ht="15.95" customHeight="1" x14ac:dyDescent="0.2">
      <c r="C604" s="316"/>
    </row>
    <row r="605" spans="1:8" ht="15.95" customHeight="1" x14ac:dyDescent="0.2">
      <c r="C605" s="316"/>
    </row>
    <row r="606" spans="1:8" ht="15.95" customHeight="1" x14ac:dyDescent="0.2">
      <c r="C606" s="316"/>
    </row>
    <row r="607" spans="1:8" ht="15.95" customHeight="1" x14ac:dyDescent="0.2">
      <c r="C607" s="316"/>
    </row>
    <row r="608" spans="1:8" x14ac:dyDescent="0.2">
      <c r="C608" s="316"/>
    </row>
    <row r="609" spans="3:3" x14ac:dyDescent="0.2">
      <c r="C609" s="316"/>
    </row>
    <row r="610" spans="3:3" x14ac:dyDescent="0.2">
      <c r="C610" s="316"/>
    </row>
    <row r="611" spans="3:3" x14ac:dyDescent="0.2">
      <c r="C611" s="316"/>
    </row>
    <row r="612" spans="3:3" x14ac:dyDescent="0.2">
      <c r="C612" s="316"/>
    </row>
    <row r="613" spans="3:3" x14ac:dyDescent="0.2">
      <c r="C613" s="316"/>
    </row>
    <row r="614" spans="3:3" x14ac:dyDescent="0.2">
      <c r="C614" s="316"/>
    </row>
    <row r="615" spans="3:3" x14ac:dyDescent="0.2">
      <c r="C615" s="316"/>
    </row>
    <row r="616" spans="3:3" x14ac:dyDescent="0.2">
      <c r="C616" s="316"/>
    </row>
    <row r="617" spans="3:3" x14ac:dyDescent="0.2">
      <c r="C617" s="316"/>
    </row>
    <row r="618" spans="3:3" x14ac:dyDescent="0.2">
      <c r="C618" s="316"/>
    </row>
    <row r="619" spans="3:3" x14ac:dyDescent="0.2">
      <c r="C619" s="316"/>
    </row>
    <row r="620" spans="3:3" x14ac:dyDescent="0.2">
      <c r="C620" s="316"/>
    </row>
    <row r="621" spans="3:3" x14ac:dyDescent="0.2">
      <c r="C621" s="316"/>
    </row>
    <row r="622" spans="3:3" x14ac:dyDescent="0.2">
      <c r="C622" s="316"/>
    </row>
    <row r="623" spans="3:3" x14ac:dyDescent="0.2">
      <c r="C623" s="316"/>
    </row>
    <row r="624" spans="3:3" x14ac:dyDescent="0.2">
      <c r="C624" s="316"/>
    </row>
    <row r="625" spans="3:3" x14ac:dyDescent="0.2">
      <c r="C625" s="316"/>
    </row>
    <row r="626" spans="3:3" x14ac:dyDescent="0.2">
      <c r="C626" s="316"/>
    </row>
    <row r="627" spans="3:3" x14ac:dyDescent="0.2">
      <c r="C627" s="316"/>
    </row>
    <row r="628" spans="3:3" x14ac:dyDescent="0.2">
      <c r="C628" s="316"/>
    </row>
    <row r="629" spans="3:3" x14ac:dyDescent="0.2">
      <c r="C629" s="316"/>
    </row>
    <row r="630" spans="3:3" x14ac:dyDescent="0.2">
      <c r="C630" s="316"/>
    </row>
    <row r="631" spans="3:3" x14ac:dyDescent="0.2">
      <c r="C631" s="316"/>
    </row>
    <row r="632" spans="3:3" x14ac:dyDescent="0.2">
      <c r="C632" s="316"/>
    </row>
    <row r="633" spans="3:3" x14ac:dyDescent="0.2">
      <c r="C633" s="316"/>
    </row>
    <row r="634" spans="3:3" x14ac:dyDescent="0.2">
      <c r="C634" s="316"/>
    </row>
    <row r="635" spans="3:3" x14ac:dyDescent="0.2">
      <c r="C635" s="316"/>
    </row>
    <row r="636" spans="3:3" x14ac:dyDescent="0.2">
      <c r="C636" s="316"/>
    </row>
  </sheetData>
  <autoFilter ref="H1:H2"/>
  <mergeCells count="157">
    <mergeCell ref="A527:A528"/>
    <mergeCell ref="C527:C528"/>
    <mergeCell ref="A525:A526"/>
    <mergeCell ref="C525:C526"/>
    <mergeCell ref="A521:A522"/>
    <mergeCell ref="C521:C522"/>
    <mergeCell ref="A523:A524"/>
    <mergeCell ref="C523:C524"/>
    <mergeCell ref="A318:A319"/>
    <mergeCell ref="C353:C354"/>
    <mergeCell ref="A357:A358"/>
    <mergeCell ref="C357:C358"/>
    <mergeCell ref="A323:A324"/>
    <mergeCell ref="C323:C324"/>
    <mergeCell ref="B338:B339"/>
    <mergeCell ref="C338:C339"/>
    <mergeCell ref="C318:C319"/>
    <mergeCell ref="C291:C292"/>
    <mergeCell ref="C304:C305"/>
    <mergeCell ref="A302:A303"/>
    <mergeCell ref="C302:C303"/>
    <mergeCell ref="A304:A305"/>
    <mergeCell ref="A310:A311"/>
    <mergeCell ref="A306:A307"/>
    <mergeCell ref="C306:C307"/>
    <mergeCell ref="C310:C311"/>
    <mergeCell ref="A308:A309"/>
    <mergeCell ref="C308:C309"/>
    <mergeCell ref="C277:C278"/>
    <mergeCell ref="C273:C274"/>
    <mergeCell ref="C271:C272"/>
    <mergeCell ref="C279:C280"/>
    <mergeCell ref="C281:C282"/>
    <mergeCell ref="C283:C284"/>
    <mergeCell ref="C285:C286"/>
    <mergeCell ref="C287:C288"/>
    <mergeCell ref="C289:C290"/>
    <mergeCell ref="A35:A37"/>
    <mergeCell ref="A40:A45"/>
    <mergeCell ref="A46:A47"/>
    <mergeCell ref="C46:C47"/>
    <mergeCell ref="A81:A82"/>
    <mergeCell ref="C81:C82"/>
    <mergeCell ref="A48:A49"/>
    <mergeCell ref="C48:C49"/>
    <mergeCell ref="A83:A84"/>
    <mergeCell ref="C83:C84"/>
    <mergeCell ref="C5:C6"/>
    <mergeCell ref="C7:C8"/>
    <mergeCell ref="C19:C20"/>
    <mergeCell ref="C141:C142"/>
    <mergeCell ref="C143:C144"/>
    <mergeCell ref="C9:C10"/>
    <mergeCell ref="C11:C12"/>
    <mergeCell ref="C13:C14"/>
    <mergeCell ref="C15:C16"/>
    <mergeCell ref="C17:C18"/>
    <mergeCell ref="C21:C22"/>
    <mergeCell ref="C122:C123"/>
    <mergeCell ref="C165:C166"/>
    <mergeCell ref="C159:C160"/>
    <mergeCell ref="C125:C126"/>
    <mergeCell ref="C127:C128"/>
    <mergeCell ref="C139:C140"/>
    <mergeCell ref="C23:C24"/>
    <mergeCell ref="C25:C26"/>
    <mergeCell ref="C149:C150"/>
    <mergeCell ref="C145:C146"/>
    <mergeCell ref="C147:C148"/>
    <mergeCell ref="A353:A354"/>
    <mergeCell ref="A359:A360"/>
    <mergeCell ref="C359:C360"/>
    <mergeCell ref="C175:C176"/>
    <mergeCell ref="C224:C225"/>
    <mergeCell ref="C220:C221"/>
    <mergeCell ref="C222:C223"/>
    <mergeCell ref="C171:C172"/>
    <mergeCell ref="C173:C174"/>
    <mergeCell ref="C184:C185"/>
    <mergeCell ref="C186:C187"/>
    <mergeCell ref="C193:C194"/>
    <mergeCell ref="C191:C192"/>
    <mergeCell ref="C226:C227"/>
    <mergeCell ref="C234:C235"/>
    <mergeCell ref="C245:C246"/>
    <mergeCell ref="C228:C229"/>
    <mergeCell ref="C230:C231"/>
    <mergeCell ref="C232:C233"/>
    <mergeCell ref="C237:C238"/>
    <mergeCell ref="C239:C240"/>
    <mergeCell ref="C241:C242"/>
    <mergeCell ref="C269:C270"/>
    <mergeCell ref="C275:C276"/>
    <mergeCell ref="A89:A90"/>
    <mergeCell ref="A91:A92"/>
    <mergeCell ref="A93:A94"/>
    <mergeCell ref="A95:A96"/>
    <mergeCell ref="A97:A98"/>
    <mergeCell ref="A99:A100"/>
    <mergeCell ref="A101:A102"/>
    <mergeCell ref="A103:A104"/>
    <mergeCell ref="C97:C98"/>
    <mergeCell ref="C99:C100"/>
    <mergeCell ref="C101:C102"/>
    <mergeCell ref="C103:C104"/>
    <mergeCell ref="C89:C90"/>
    <mergeCell ref="C91:C92"/>
    <mergeCell ref="C93:C94"/>
    <mergeCell ref="C95:C96"/>
    <mergeCell ref="C189:C190"/>
    <mergeCell ref="A293:A294"/>
    <mergeCell ref="C259:C260"/>
    <mergeCell ref="C261:C262"/>
    <mergeCell ref="C249:C250"/>
    <mergeCell ref="C263:C264"/>
    <mergeCell ref="C253:C254"/>
    <mergeCell ref="C247:C248"/>
    <mergeCell ref="C105:C106"/>
    <mergeCell ref="C131:C132"/>
    <mergeCell ref="C129:C130"/>
    <mergeCell ref="C133:C134"/>
    <mergeCell ref="C113:C114"/>
    <mergeCell ref="C118:C119"/>
    <mergeCell ref="C120:C121"/>
    <mergeCell ref="C257:C258"/>
    <mergeCell ref="C167:C168"/>
    <mergeCell ref="C169:C170"/>
    <mergeCell ref="B219:C219"/>
    <mergeCell ref="C109:C110"/>
    <mergeCell ref="C111:C112"/>
    <mergeCell ref="C155:C156"/>
    <mergeCell ref="C157:C158"/>
    <mergeCell ref="C163:C164"/>
    <mergeCell ref="A580:B580"/>
    <mergeCell ref="C568:C569"/>
    <mergeCell ref="C560:C561"/>
    <mergeCell ref="C562:C563"/>
    <mergeCell ref="C564:C565"/>
    <mergeCell ref="C566:C567"/>
    <mergeCell ref="A295:A296"/>
    <mergeCell ref="B197:H197"/>
    <mergeCell ref="B198:H198"/>
    <mergeCell ref="C293:C294"/>
    <mergeCell ref="C295:C296"/>
    <mergeCell ref="C243:C244"/>
    <mergeCell ref="C251:C252"/>
    <mergeCell ref="C265:C266"/>
    <mergeCell ref="C267:C268"/>
    <mergeCell ref="C255:C256"/>
    <mergeCell ref="A517:A518"/>
    <mergeCell ref="C517:C518"/>
    <mergeCell ref="A519:A520"/>
    <mergeCell ref="C519:C520"/>
    <mergeCell ref="A312:A313"/>
    <mergeCell ref="C312:C313"/>
    <mergeCell ref="A314:A315"/>
    <mergeCell ref="C314:C315"/>
  </mergeCells>
  <phoneticPr fontId="49" type="noConversion"/>
  <pageMargins left="0.3" right="0.15" top="0.25" bottom="0.23" header="0.19" footer="0.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13"/>
  <sheetViews>
    <sheetView workbookViewId="0"/>
  </sheetViews>
  <sheetFormatPr defaultRowHeight="12.75" x14ac:dyDescent="0.2"/>
  <cols>
    <col min="1" max="1" width="2.7109375" style="745" customWidth="1"/>
    <col min="2" max="16384" width="9.140625" style="745"/>
  </cols>
  <sheetData>
    <row r="1" spans="2:2" ht="15.75" x14ac:dyDescent="0.25">
      <c r="B1" s="812"/>
    </row>
    <row r="2" spans="2:2" ht="15.75" x14ac:dyDescent="0.25">
      <c r="B2" s="813" t="s">
        <v>4571</v>
      </c>
    </row>
    <row r="3" spans="2:2" ht="15.75" x14ac:dyDescent="0.25">
      <c r="B3" s="813" t="s">
        <v>4563</v>
      </c>
    </row>
    <row r="4" spans="2:2" x14ac:dyDescent="0.2">
      <c r="B4" s="814" t="s">
        <v>4564</v>
      </c>
    </row>
    <row r="5" spans="2:2" x14ac:dyDescent="0.2">
      <c r="B5" s="814" t="s">
        <v>4565</v>
      </c>
    </row>
    <row r="6" spans="2:2" ht="15.75" x14ac:dyDescent="0.25">
      <c r="B6" s="813"/>
    </row>
    <row r="7" spans="2:2" ht="15.75" x14ac:dyDescent="0.25">
      <c r="B7" s="812" t="s">
        <v>4566</v>
      </c>
    </row>
    <row r="8" spans="2:2" ht="15.75" x14ac:dyDescent="0.25">
      <c r="B8" s="812" t="s">
        <v>4567</v>
      </c>
    </row>
    <row r="9" spans="2:2" ht="15.75" x14ac:dyDescent="0.25">
      <c r="B9" s="813" t="s">
        <v>4568</v>
      </c>
    </row>
    <row r="10" spans="2:2" ht="15.75" x14ac:dyDescent="0.25">
      <c r="B10" s="813"/>
    </row>
    <row r="11" spans="2:2" ht="15.75" x14ac:dyDescent="0.25">
      <c r="B11" s="815"/>
    </row>
    <row r="12" spans="2:2" ht="15.75" x14ac:dyDescent="0.25">
      <c r="B12" s="816" t="s">
        <v>4569</v>
      </c>
    </row>
    <row r="13" spans="2:2" ht="15.75" x14ac:dyDescent="0.25">
      <c r="B13" s="816" t="s">
        <v>4570</v>
      </c>
    </row>
  </sheetData>
  <sheetProtection password="B5F7" sheet="1" objects="1" scenarios="1"/>
  <hyperlinks>
    <hyperlink ref="B4" r:id="rId1" display="mailto:ProgMebel@yandex.ru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общее</vt:lpstr>
      <vt:lpstr>расщётка</vt:lpstr>
      <vt:lpstr>Фасады</vt:lpstr>
      <vt:lpstr>МакМарт</vt:lpstr>
      <vt:lpstr>Kessebohmer</vt:lpstr>
      <vt:lpstr>Read Me</vt:lpstr>
      <vt:lpstr>Kessebohmer!Область_печати</vt:lpstr>
      <vt:lpstr>МакМарт!Область_печати</vt:lpstr>
      <vt:lpstr>общее!Область_печати</vt:lpstr>
      <vt:lpstr>Фасады!Область_печати</vt:lpstr>
    </vt:vector>
  </TitlesOfParts>
  <Company>мф.МОНА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Калькуляция</dc:title>
  <dc:creator>d.kondratov</dc:creator>
  <dc:description>таблица для расчёта стоимости мебели.
d-konstruktor@mail.ru</dc:description>
  <cp:lastModifiedBy>d.kondratov</cp:lastModifiedBy>
  <cp:lastPrinted>2006-10-16T02:46:02Z</cp:lastPrinted>
  <dcterms:created xsi:type="dcterms:W3CDTF">2005-09-06T10:15:48Z</dcterms:created>
  <dcterms:modified xsi:type="dcterms:W3CDTF">2011-09-17T19:04:39Z</dcterms:modified>
  <cp:category>дизайнерский отдел</cp:category>
</cp:coreProperties>
</file>